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ruce\REFM Dropbox\Bruce Kirsch\0000000000000 Edition 5.3\Online Companion Files\"/>
    </mc:Choice>
  </mc:AlternateContent>
  <xr:revisionPtr revIDLastSave="0" documentId="13_ncr:1_{1D71FE55-7873-471E-AB6B-4F1329CB60DE}" xr6:coauthVersionLast="47" xr6:coauthVersionMax="47" xr10:uidLastSave="{00000000-0000-0000-0000-000000000000}"/>
  <bookViews>
    <workbookView xWindow="14317" yWindow="0" windowWidth="14565" windowHeight="15563" xr2:uid="{00000000-000D-0000-FFFF-FFFF00000000}"/>
  </bookViews>
  <sheets>
    <sheet name="Chapter 16 Figures" sheetId="10" r:id="rId1"/>
    <sheet name="Fig 16.1" sheetId="4" r:id="rId2"/>
    <sheet name="Fig 16.3" sheetId="6" r:id="rId3"/>
    <sheet name="Fig 16.5" sheetId="7" r:id="rId4"/>
    <sheet name="Fig 16.6" sheetId="8" r:id="rId5"/>
    <sheet name="Fig 16.7" sheetId="9" r:id="rId6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8" l="1"/>
  <c r="L31" i="8"/>
  <c r="K31" i="8"/>
  <c r="J31" i="8"/>
  <c r="I31" i="8"/>
  <c r="H31" i="8"/>
  <c r="G31" i="8"/>
  <c r="F31" i="8"/>
  <c r="E31" i="8"/>
  <c r="M15" i="8"/>
  <c r="L15" i="8"/>
  <c r="K15" i="8"/>
  <c r="J15" i="8"/>
  <c r="I15" i="8"/>
  <c r="H15" i="8"/>
  <c r="G15" i="8"/>
  <c r="F15" i="8"/>
  <c r="E15" i="8"/>
  <c r="F5" i="6"/>
  <c r="G5" i="6" s="1"/>
  <c r="H5" i="6" s="1"/>
  <c r="I5" i="6" s="1"/>
  <c r="J5" i="6" s="1"/>
  <c r="K5" i="6" s="1"/>
  <c r="L5" i="6" s="1"/>
  <c r="M5" i="6" s="1"/>
  <c r="N5" i="6" s="1"/>
  <c r="F17" i="6"/>
  <c r="G17" i="6" s="1"/>
  <c r="H17" i="6" s="1"/>
  <c r="I17" i="6" s="1"/>
  <c r="J17" i="6" s="1"/>
  <c r="K17" i="6" s="1"/>
  <c r="L17" i="6" s="1"/>
  <c r="M17" i="6" s="1"/>
  <c r="N17" i="6" s="1"/>
  <c r="C54" i="10"/>
  <c r="D14" i="9"/>
  <c r="C14" i="9"/>
  <c r="N12" i="8"/>
  <c r="M12" i="8"/>
  <c r="L12" i="8"/>
  <c r="K12" i="8"/>
  <c r="J12" i="8"/>
  <c r="I12" i="8"/>
  <c r="H12" i="8"/>
  <c r="G12" i="8"/>
  <c r="F12" i="8"/>
  <c r="E12" i="8"/>
  <c r="N11" i="8"/>
  <c r="M11" i="8"/>
  <c r="L11" i="8"/>
  <c r="K11" i="8"/>
  <c r="J11" i="8"/>
  <c r="I11" i="8"/>
  <c r="H11" i="8"/>
  <c r="G11" i="8"/>
  <c r="F11" i="8"/>
  <c r="N10" i="8"/>
  <c r="M10" i="8"/>
  <c r="L10" i="8"/>
  <c r="K10" i="8"/>
  <c r="J10" i="8"/>
  <c r="I10" i="8"/>
  <c r="H10" i="8"/>
  <c r="G10" i="8"/>
  <c r="G14" i="8" s="1"/>
  <c r="F10" i="8"/>
  <c r="E10" i="8"/>
  <c r="N7" i="8"/>
  <c r="N8" i="8" s="1"/>
  <c r="M7" i="8"/>
  <c r="L7" i="8"/>
  <c r="L8" i="8" s="1"/>
  <c r="K7" i="8"/>
  <c r="K8" i="8" s="1"/>
  <c r="J7" i="8"/>
  <c r="J8" i="8" s="1"/>
  <c r="J14" i="8" s="1"/>
  <c r="I7" i="8"/>
  <c r="I8" i="8" s="1"/>
  <c r="H7" i="8"/>
  <c r="H8" i="8"/>
  <c r="G7" i="8"/>
  <c r="G8" i="8"/>
  <c r="F7" i="8"/>
  <c r="F8" i="8" s="1"/>
  <c r="E7" i="8"/>
  <c r="E8" i="8" s="1"/>
  <c r="E11" i="8"/>
  <c r="D14" i="8"/>
  <c r="N13" i="8"/>
  <c r="F5" i="8"/>
  <c r="G5" i="8" s="1"/>
  <c r="H5" i="8" s="1"/>
  <c r="I5" i="8" s="1"/>
  <c r="J5" i="8" s="1"/>
  <c r="K5" i="8" s="1"/>
  <c r="L5" i="8" s="1"/>
  <c r="M5" i="8" s="1"/>
  <c r="N5" i="8" s="1"/>
  <c r="F21" i="8"/>
  <c r="G21" i="8" s="1"/>
  <c r="H21" i="8" s="1"/>
  <c r="I21" i="8" s="1"/>
  <c r="J21" i="8" s="1"/>
  <c r="K21" i="8" s="1"/>
  <c r="L21" i="8" s="1"/>
  <c r="M21" i="8" s="1"/>
  <c r="N21" i="8" s="1"/>
  <c r="D30" i="8"/>
  <c r="N29" i="8"/>
  <c r="N28" i="8"/>
  <c r="M28" i="8"/>
  <c r="L28" i="8"/>
  <c r="K28" i="8"/>
  <c r="J28" i="8"/>
  <c r="I28" i="8"/>
  <c r="H28" i="8"/>
  <c r="G28" i="8"/>
  <c r="F28" i="8"/>
  <c r="E28" i="8"/>
  <c r="N27" i="8"/>
  <c r="M27" i="8"/>
  <c r="L27" i="8"/>
  <c r="K27" i="8"/>
  <c r="J27" i="8"/>
  <c r="I27" i="8"/>
  <c r="H27" i="8"/>
  <c r="G27" i="8"/>
  <c r="F27" i="8"/>
  <c r="E27" i="8"/>
  <c r="N26" i="8"/>
  <c r="M26" i="8"/>
  <c r="L26" i="8"/>
  <c r="K26" i="8"/>
  <c r="J26" i="8"/>
  <c r="I26" i="8"/>
  <c r="H26" i="8"/>
  <c r="G26" i="8"/>
  <c r="F26" i="8"/>
  <c r="E26" i="8"/>
  <c r="N23" i="8"/>
  <c r="N24" i="8" s="1"/>
  <c r="M23" i="8"/>
  <c r="M24" i="8" s="1"/>
  <c r="L23" i="8"/>
  <c r="L24" i="8" s="1"/>
  <c r="K23" i="8"/>
  <c r="K24" i="8"/>
  <c r="J23" i="8"/>
  <c r="J24" i="8" s="1"/>
  <c r="J30" i="8" s="1"/>
  <c r="I23" i="8"/>
  <c r="I24" i="8"/>
  <c r="I30" i="8" s="1"/>
  <c r="H23" i="8"/>
  <c r="G23" i="8"/>
  <c r="G24" i="8" s="1"/>
  <c r="F23" i="8"/>
  <c r="E23" i="8"/>
  <c r="F4" i="7"/>
  <c r="G4" i="7"/>
  <c r="H4" i="7"/>
  <c r="I4" i="7"/>
  <c r="J4" i="7"/>
  <c r="K4" i="7"/>
  <c r="L4" i="7"/>
  <c r="M4" i="7"/>
  <c r="N4" i="7"/>
  <c r="L6" i="9"/>
  <c r="L13" i="9"/>
  <c r="F6" i="9"/>
  <c r="F13" i="9"/>
  <c r="I6" i="9"/>
  <c r="I13" i="9"/>
  <c r="F4" i="4"/>
  <c r="G4" i="4"/>
  <c r="H4" i="4"/>
  <c r="I4" i="4"/>
  <c r="J4" i="4"/>
  <c r="K4" i="4"/>
  <c r="L4" i="4"/>
  <c r="M4" i="4"/>
  <c r="N4" i="4"/>
  <c r="F12" i="9"/>
  <c r="H13" i="9"/>
  <c r="L12" i="9"/>
  <c r="N13" i="9"/>
  <c r="I12" i="9"/>
  <c r="K13" i="9"/>
  <c r="F11" i="9"/>
  <c r="H12" i="9"/>
  <c r="L11" i="9"/>
  <c r="N12" i="9"/>
  <c r="I11" i="9"/>
  <c r="K12" i="9"/>
  <c r="L10" i="9"/>
  <c r="N11" i="9"/>
  <c r="F10" i="9"/>
  <c r="H11" i="9"/>
  <c r="I10" i="9"/>
  <c r="K11" i="9"/>
  <c r="F9" i="9"/>
  <c r="H10" i="9"/>
  <c r="L9" i="9"/>
  <c r="N10" i="9"/>
  <c r="L8" i="9"/>
  <c r="N9" i="9"/>
  <c r="F8" i="9"/>
  <c r="H9" i="9"/>
  <c r="I9" i="9"/>
  <c r="K10" i="9"/>
  <c r="I8" i="9"/>
  <c r="K9" i="9"/>
  <c r="L14" i="9"/>
  <c r="F14" i="9"/>
  <c r="I14" i="9"/>
  <c r="K30" i="8" l="1"/>
  <c r="H14" i="8"/>
  <c r="K14" i="8"/>
  <c r="I14" i="8"/>
  <c r="M30" i="8"/>
  <c r="N30" i="8"/>
  <c r="E24" i="8"/>
  <c r="E30" i="8" s="1"/>
  <c r="L14" i="8"/>
  <c r="G30" i="8"/>
  <c r="E14" i="8"/>
  <c r="N14" i="8"/>
  <c r="F24" i="8"/>
  <c r="F30" i="8" s="1"/>
  <c r="F14" i="8"/>
  <c r="H24" i="8"/>
  <c r="H30" i="8" s="1"/>
  <c r="L30" i="8"/>
  <c r="M8" i="8"/>
  <c r="M14" i="8" s="1"/>
  <c r="D16" i="8" l="1"/>
  <c r="D17" i="8"/>
  <c r="D32" i="8"/>
  <c r="D33" i="8"/>
</calcChain>
</file>

<file path=xl/sharedStrings.xml><?xml version="1.0" encoding="utf-8"?>
<sst xmlns="http://schemas.openxmlformats.org/spreadsheetml/2006/main" count="93" uniqueCount="45">
  <si>
    <t>AAA</t>
  </si>
  <si>
    <t>AA</t>
  </si>
  <si>
    <t>A</t>
  </si>
  <si>
    <t>BBB</t>
  </si>
  <si>
    <t>BB</t>
  </si>
  <si>
    <t>Value</t>
  </si>
  <si>
    <t>Tranche</t>
  </si>
  <si>
    <t>Unrated</t>
  </si>
  <si>
    <t>Loan Principal Amount</t>
  </si>
  <si>
    <t>Return of Principal</t>
  </si>
  <si>
    <t>Purchaser IRR</t>
  </si>
  <si>
    <t>Net Cash Flow To Purchaser</t>
  </si>
  <si>
    <t>Issuance</t>
  </si>
  <si>
    <t>Interest Payment Stream</t>
  </si>
  <si>
    <t>Pool Purchase Price</t>
  </si>
  <si>
    <t>CMBS Pool Price Determination ($ in MM)</t>
  </si>
  <si>
    <t>Total Purchaser Cash Flow</t>
  </si>
  <si>
    <t>Origination</t>
  </si>
  <si>
    <t>Total Lender Cash Flow</t>
  </si>
  <si>
    <t>Lender IRR</t>
  </si>
  <si>
    <t>Hold Loans to Maturity</t>
  </si>
  <si>
    <t>Loans Originated</t>
  </si>
  <si>
    <t>Lender Profit</t>
  </si>
  <si>
    <t>Issue CMBS Pools</t>
  </si>
  <si>
    <t>Pool Sale Proceeds</t>
  </si>
  <si>
    <t>Pool packaging/issuance costs</t>
  </si>
  <si>
    <t>CMBS Pools per year</t>
  </si>
  <si>
    <t>Origination Profit</t>
  </si>
  <si>
    <t>Lender Profit Comparison: Holding Loans to Maturity vs. Multiple CMBS Pool Issuance ($ in MM)</t>
  </si>
  <si>
    <t>Tranched CMBS Pool Price Determination ($ in MM)</t>
  </si>
  <si>
    <t>Weighted Purchaser IRR</t>
  </si>
  <si>
    <t>Issue Untranched CMBS Pools</t>
  </si>
  <si>
    <t>Issue Tranched CMBS Pools</t>
  </si>
  <si>
    <t>Lender Profit Comparison: Untranched vs. Tranched Multiple CMBS Pool Issuances ($ in MM)</t>
  </si>
  <si>
    <t>Total</t>
  </si>
  <si>
    <t>Pool Default Rate</t>
  </si>
  <si>
    <t xml:space="preserve">%  Total </t>
  </si>
  <si>
    <t>Pool</t>
  </si>
  <si>
    <t>Losses Borne by Tranche</t>
  </si>
  <si>
    <t>Losses Borne by CMBS Tranches at Differing Default Rates ($ in MM)</t>
  </si>
  <si>
    <t>Loss %</t>
  </si>
  <si>
    <t>Fill in the blue shaded cells based on the instructions given below the Figure in the book</t>
  </si>
  <si>
    <t>Return on Assets</t>
  </si>
  <si>
    <t>* Pool Sale Proceeds are shown in Year 1 instead of at Issuance (Year 0) to accommodate the IRR calculation parameters in Excel.</t>
  </si>
  <si>
    <t>^ Per the above note, since the first issuance Pool Sale Proceeds of $518MM are included in the $2,072 MM in Year 1, we also show the full $2,000 MM outflow of Loans Originated in Year 1 so as not to overstate Year 1 Total Lender Cash Flow by $500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</si>
</sst>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164" formatCode="&quot;Year&quot;\ #,##0"/>
    <numFmt numFmtId="165" formatCode="&quot;$&quot;#,##0.0_);\(&quot;$&quot;#,##0.0\)"/>
    <numFmt numFmtId="166" formatCode="#,##0.0_);[Red]\(#,##0.0\)"/>
    <numFmt numFmtId="167" formatCode="&quot;$&quot;#,##0.0_);[Red]\(&quot;$&quot;#,##0.0\)"/>
    <numFmt numFmtId="168" formatCode="&quot;$&quot;#,##0_)&quot;Loss&quot;\ ;[Red]\(&quot;$&quot;#,##0\)"/>
    <numFmt numFmtId="169" formatCode="&quot;All Contents Copyright © 2018-&quot;###0\ &quot;by Dr. Peter Linneman. All rights reserved.&quot;"/>
  </numFmts>
  <fonts count="11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9"/>
      <color rgb="FF0000FF"/>
      <name val="Calibri"/>
      <family val="2"/>
      <scheme val="minor"/>
    </font>
    <font>
      <u/>
      <sz val="9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i/>
      <sz val="7"/>
      <color theme="1" tint="0.249977111117893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 tint="0.2499465926084170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F67B1"/>
        <bgColor indexed="64"/>
      </patternFill>
    </fill>
    <fill>
      <patternFill patternType="solid">
        <fgColor rgb="FF2C58A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3F67B1"/>
      </left>
      <right/>
      <top style="thick">
        <color rgb="FF3F67B1"/>
      </top>
      <bottom style="thick">
        <color rgb="FF3F67B1"/>
      </bottom>
      <diagonal/>
    </border>
    <border>
      <left/>
      <right/>
      <top style="thick">
        <color rgb="FF3F67B1"/>
      </top>
      <bottom style="thick">
        <color rgb="FF3F67B1"/>
      </bottom>
      <diagonal/>
    </border>
    <border>
      <left style="thick">
        <color rgb="FF3F67B1"/>
      </left>
      <right/>
      <top/>
      <bottom/>
      <diagonal/>
    </border>
    <border>
      <left/>
      <right style="thick">
        <color rgb="FF3F67B1"/>
      </right>
      <top style="thick">
        <color rgb="FF3F67B1"/>
      </top>
      <bottom style="thick">
        <color rgb="FF3F67B1"/>
      </bottom>
      <diagonal/>
    </border>
    <border>
      <left/>
      <right style="thick">
        <color rgb="FF3F67B1"/>
      </right>
      <top/>
      <bottom/>
      <diagonal/>
    </border>
    <border>
      <left style="thick">
        <color rgb="FF3F67B1"/>
      </left>
      <right/>
      <top/>
      <bottom style="thick">
        <color rgb="FF3F67B1"/>
      </bottom>
      <diagonal/>
    </border>
    <border>
      <left/>
      <right/>
      <top/>
      <bottom style="thick">
        <color rgb="FF3F67B1"/>
      </bottom>
      <diagonal/>
    </border>
    <border>
      <left/>
      <right style="thick">
        <color rgb="FF3F67B1"/>
      </right>
      <top/>
      <bottom style="thick">
        <color rgb="FF3F67B1"/>
      </bottom>
      <diagonal/>
    </border>
    <border>
      <left/>
      <right/>
      <top style="thick">
        <color rgb="FF3F67B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2" borderId="0" xfId="0" applyFill="1"/>
    <xf numFmtId="0" fontId="3" fillId="2" borderId="4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left" vertical="top" indent="1"/>
    </xf>
    <xf numFmtId="0" fontId="3" fillId="2" borderId="4" xfId="0" applyFont="1" applyFill="1" applyBorder="1" applyAlignment="1">
      <alignment horizontal="left" vertical="top" indent="1"/>
    </xf>
    <xf numFmtId="0" fontId="3" fillId="2" borderId="4" xfId="0" applyFont="1" applyFill="1" applyBorder="1"/>
    <xf numFmtId="0" fontId="3" fillId="2" borderId="0" xfId="0" applyFont="1" applyFill="1" applyAlignment="1">
      <alignment horizontal="right"/>
    </xf>
    <xf numFmtId="38" fontId="3" fillId="2" borderId="1" xfId="0" applyNumberFormat="1" applyFont="1" applyFill="1" applyBorder="1"/>
    <xf numFmtId="0" fontId="3" fillId="2" borderId="0" xfId="0" applyFont="1" applyFill="1"/>
    <xf numFmtId="164" fontId="3" fillId="2" borderId="0" xfId="0" applyNumberFormat="1" applyFont="1" applyFill="1"/>
    <xf numFmtId="10" fontId="4" fillId="2" borderId="0" xfId="0" applyNumberFormat="1" applyFont="1" applyFill="1"/>
    <xf numFmtId="38" fontId="3" fillId="2" borderId="0" xfId="0" applyNumberFormat="1" applyFont="1" applyFill="1"/>
    <xf numFmtId="10" fontId="3" fillId="2" borderId="0" xfId="0" applyNumberFormat="1" applyFont="1" applyFill="1"/>
    <xf numFmtId="0" fontId="3" fillId="2" borderId="8" xfId="0" applyFont="1" applyFill="1" applyBorder="1" applyAlignment="1">
      <alignment vertical="top"/>
    </xf>
    <xf numFmtId="6" fontId="3" fillId="2" borderId="8" xfId="0" applyNumberFormat="1" applyFont="1" applyFill="1" applyBorder="1" applyAlignment="1">
      <alignment vertical="top"/>
    </xf>
    <xf numFmtId="38" fontId="3" fillId="2" borderId="8" xfId="0" applyNumberFormat="1" applyFont="1" applyFill="1" applyBorder="1" applyAlignment="1">
      <alignment vertical="top"/>
    </xf>
    <xf numFmtId="38" fontId="3" fillId="2" borderId="8" xfId="0" applyNumberFormat="1" applyFont="1" applyFill="1" applyBorder="1"/>
    <xf numFmtId="0" fontId="0" fillId="2" borderId="6" xfId="0" applyFill="1" applyBorder="1"/>
    <xf numFmtId="0" fontId="0" fillId="2" borderId="9" xfId="0" applyFill="1" applyBorder="1"/>
    <xf numFmtId="5" fontId="4" fillId="2" borderId="0" xfId="0" applyNumberFormat="1" applyFont="1" applyFill="1"/>
    <xf numFmtId="0" fontId="3" fillId="2" borderId="4" xfId="0" applyFont="1" applyFill="1" applyBorder="1" applyAlignment="1">
      <alignment horizontal="center"/>
    </xf>
    <xf numFmtId="5" fontId="4" fillId="2" borderId="4" xfId="0" applyNumberFormat="1" applyFont="1" applyFill="1" applyBorder="1" applyAlignment="1">
      <alignment horizontal="center"/>
    </xf>
    <xf numFmtId="0" fontId="0" fillId="2" borderId="4" xfId="0" applyFill="1" applyBorder="1"/>
    <xf numFmtId="0" fontId="5" fillId="2" borderId="4" xfId="0" applyFont="1" applyFill="1" applyBorder="1" applyAlignment="1">
      <alignment horizontal="left" indent="1"/>
    </xf>
    <xf numFmtId="6" fontId="3" fillId="2" borderId="0" xfId="0" applyNumberFormat="1" applyFont="1" applyFill="1" applyAlignment="1">
      <alignment vertical="top"/>
    </xf>
    <xf numFmtId="37" fontId="4" fillId="2" borderId="0" xfId="0" applyNumberFormat="1" applyFont="1" applyFill="1"/>
    <xf numFmtId="0" fontId="3" fillId="2" borderId="8" xfId="0" applyFont="1" applyFill="1" applyBorder="1"/>
    <xf numFmtId="165" fontId="4" fillId="2" borderId="0" xfId="0" applyNumberFormat="1" applyFont="1" applyFill="1"/>
    <xf numFmtId="166" fontId="3" fillId="2" borderId="0" xfId="0" applyNumberFormat="1" applyFont="1" applyFill="1"/>
    <xf numFmtId="0" fontId="6" fillId="0" borderId="0" xfId="0" applyFont="1"/>
    <xf numFmtId="6" fontId="3" fillId="2" borderId="0" xfId="0" applyNumberFormat="1" applyFont="1" applyFill="1"/>
    <xf numFmtId="0" fontId="7" fillId="2" borderId="4" xfId="0" applyFont="1" applyFill="1" applyBorder="1"/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9" fontId="3" fillId="2" borderId="0" xfId="0" applyNumberFormat="1" applyFont="1" applyFill="1"/>
    <xf numFmtId="6" fontId="3" fillId="2" borderId="0" xfId="0" applyNumberFormat="1" applyFont="1" applyFill="1" applyAlignment="1">
      <alignment horizontal="right"/>
    </xf>
    <xf numFmtId="9" fontId="5" fillId="2" borderId="0" xfId="0" applyNumberFormat="1" applyFont="1" applyFill="1"/>
    <xf numFmtId="0" fontId="3" fillId="2" borderId="7" xfId="0" applyFont="1" applyFill="1" applyBorder="1" applyAlignment="1">
      <alignment horizontal="center" vertical="top"/>
    </xf>
    <xf numFmtId="9" fontId="3" fillId="2" borderId="8" xfId="0" applyNumberFormat="1" applyFont="1" applyFill="1" applyBorder="1" applyAlignment="1">
      <alignment vertical="top"/>
    </xf>
    <xf numFmtId="6" fontId="3" fillId="2" borderId="8" xfId="0" applyNumberFormat="1" applyFont="1" applyFill="1" applyBorder="1" applyAlignment="1">
      <alignment horizontal="right" vertical="top"/>
    </xf>
    <xf numFmtId="38" fontId="5" fillId="2" borderId="0" xfId="0" applyNumberFormat="1" applyFont="1" applyFill="1"/>
    <xf numFmtId="38" fontId="3" fillId="2" borderId="0" xfId="0" applyNumberFormat="1" applyFont="1" applyFill="1" applyAlignment="1">
      <alignment horizontal="right"/>
    </xf>
    <xf numFmtId="38" fontId="5" fillId="2" borderId="0" xfId="0" applyNumberFormat="1" applyFont="1" applyFill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8" fontId="3" fillId="2" borderId="0" xfId="0" applyNumberFormat="1" applyFont="1" applyFill="1" applyAlignment="1">
      <alignment horizontal="center" vertical="top"/>
    </xf>
    <xf numFmtId="10" fontId="4" fillId="2" borderId="0" xfId="0" applyNumberFormat="1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2" borderId="8" xfId="0" applyFill="1" applyBorder="1"/>
    <xf numFmtId="9" fontId="8" fillId="2" borderId="0" xfId="0" applyNumberFormat="1" applyFont="1" applyFill="1" applyAlignment="1">
      <alignment horizontal="left"/>
    </xf>
    <xf numFmtId="0" fontId="0" fillId="4" borderId="0" xfId="0" applyFill="1"/>
    <xf numFmtId="38" fontId="3" fillId="5" borderId="0" xfId="0" applyNumberFormat="1" applyFont="1" applyFill="1"/>
    <xf numFmtId="38" fontId="3" fillId="5" borderId="1" xfId="0" applyNumberFormat="1" applyFont="1" applyFill="1" applyBorder="1"/>
    <xf numFmtId="10" fontId="3" fillId="5" borderId="0" xfId="0" applyNumberFormat="1" applyFont="1" applyFill="1"/>
    <xf numFmtId="6" fontId="3" fillId="5" borderId="8" xfId="0" applyNumberFormat="1" applyFont="1" applyFill="1" applyBorder="1" applyAlignment="1">
      <alignment vertical="top"/>
    </xf>
    <xf numFmtId="10" fontId="4" fillId="5" borderId="0" xfId="0" applyNumberFormat="1" applyFont="1" applyFill="1"/>
    <xf numFmtId="5" fontId="4" fillId="5" borderId="0" xfId="0" applyNumberFormat="1" applyFont="1" applyFill="1"/>
    <xf numFmtId="5" fontId="4" fillId="5" borderId="0" xfId="0" applyNumberFormat="1" applyFont="1" applyFill="1" applyAlignment="1">
      <alignment horizontal="center"/>
    </xf>
    <xf numFmtId="6" fontId="3" fillId="5" borderId="0" xfId="0" applyNumberFormat="1" applyFont="1" applyFill="1" applyAlignment="1">
      <alignment vertical="top"/>
    </xf>
    <xf numFmtId="37" fontId="4" fillId="5" borderId="0" xfId="0" applyNumberFormat="1" applyFont="1" applyFill="1"/>
    <xf numFmtId="5" fontId="4" fillId="5" borderId="4" xfId="0" applyNumberFormat="1" applyFont="1" applyFill="1" applyBorder="1" applyAlignment="1">
      <alignment horizontal="center"/>
    </xf>
    <xf numFmtId="165" fontId="4" fillId="5" borderId="0" xfId="0" applyNumberFormat="1" applyFont="1" applyFill="1"/>
    <xf numFmtId="166" fontId="3" fillId="5" borderId="0" xfId="0" applyNumberFormat="1" applyFont="1" applyFill="1"/>
    <xf numFmtId="167" fontId="3" fillId="5" borderId="8" xfId="0" applyNumberFormat="1" applyFont="1" applyFill="1" applyBorder="1" applyAlignment="1">
      <alignment vertical="top"/>
    </xf>
    <xf numFmtId="169" fontId="9" fillId="4" borderId="0" xfId="1" applyNumberFormat="1" applyFont="1" applyFill="1" applyAlignment="1">
      <alignment horizontal="left" vertical="center" indent="12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84C859B1-27E5-4BBD-81C9-BB0F5AB7A8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487976</xdr:colOff>
      <xdr:row>43</xdr:row>
      <xdr:rowOff>80963</xdr:rowOff>
    </xdr:from>
    <xdr:ext cx="6156172" cy="103156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42FDA84-2C93-46DE-A3F8-91A84226A3C9}"/>
            </a:ext>
          </a:extLst>
        </xdr:cNvPr>
        <xdr:cNvSpPr txBox="1"/>
      </xdr:nvSpPr>
      <xdr:spPr>
        <a:xfrm>
          <a:off x="1145201" y="7862888"/>
          <a:ext cx="6156172" cy="1031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3000" b="0">
              <a:solidFill>
                <a:schemeClr val="bg1"/>
              </a:solidFill>
            </a:rPr>
            <a:t>Chapter</a:t>
          </a:r>
          <a:r>
            <a:rPr lang="en-US" sz="3000" b="0" baseline="0">
              <a:solidFill>
                <a:schemeClr val="bg1"/>
              </a:solidFill>
            </a:rPr>
            <a:t> 16 Figures </a:t>
          </a:r>
        </a:p>
        <a:p>
          <a:pPr algn="ctr"/>
          <a:r>
            <a:rPr lang="en-US" sz="3000" b="0" baseline="0">
              <a:solidFill>
                <a:schemeClr val="bg1"/>
              </a:solidFill>
            </a:rPr>
            <a:t>Sources of Long- and Short-Term Debt</a:t>
          </a:r>
        </a:p>
      </xdr:txBody>
    </xdr:sp>
    <xdr:clientData/>
  </xdr:oneCellAnchor>
  <xdr:twoCellAnchor editAs="oneCell">
    <xdr:from>
      <xdr:col>1</xdr:col>
      <xdr:colOff>460376</xdr:colOff>
      <xdr:row>2</xdr:row>
      <xdr:rowOff>89958</xdr:rowOff>
    </xdr:from>
    <xdr:to>
      <xdr:col>11</xdr:col>
      <xdr:colOff>557146</xdr:colOff>
      <xdr:row>41</xdr:row>
      <xdr:rowOff>139174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F91A030-403D-4693-BCB6-253BCFEF7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9" y="454025"/>
          <a:ext cx="6700770" cy="7148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6472F-B57D-4E4D-8802-622EC494849B}">
  <dimension ref="C9:L54"/>
  <sheetViews>
    <sheetView tabSelected="1" zoomScale="80" zoomScaleNormal="80" workbookViewId="0">
      <selection activeCell="C8" sqref="C8"/>
    </sheetView>
  </sheetViews>
  <sheetFormatPr defaultColWidth="9.06640625" defaultRowHeight="14.25" x14ac:dyDescent="0.45"/>
  <cols>
    <col min="1" max="16384" width="9.06640625" style="50"/>
  </cols>
  <sheetData>
    <row r="9" s="50" customFormat="1" x14ac:dyDescent="0.45"/>
    <row r="54" spans="3:12" x14ac:dyDescent="0.45">
      <c r="C54" s="64">
        <f ca="1">YEAR(TODAY())</f>
        <v>2025</v>
      </c>
      <c r="D54" s="64"/>
      <c r="E54" s="64"/>
      <c r="F54" s="64"/>
      <c r="G54" s="64"/>
      <c r="H54" s="64"/>
      <c r="I54" s="64"/>
      <c r="J54" s="64"/>
      <c r="K54" s="64"/>
      <c r="L54" s="64"/>
    </row>
  </sheetData>
  <mergeCells count="1">
    <mergeCell ref="C54:L54"/>
  </mergeCells>
  <pageMargins left="0.7" right="0.7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"/>
  <sheetViews>
    <sheetView zoomScaleNormal="100" workbookViewId="0"/>
  </sheetViews>
  <sheetFormatPr defaultRowHeight="14.25" x14ac:dyDescent="0.45"/>
  <cols>
    <col min="2" max="2" width="21.73046875" customWidth="1"/>
    <col min="3" max="3" width="5.06640625" customWidth="1"/>
    <col min="4" max="4" width="6.53125" customWidth="1"/>
    <col min="5" max="14" width="6.06640625" customWidth="1"/>
    <col min="15" max="15" width="1.73046875" customWidth="1"/>
  </cols>
  <sheetData>
    <row r="1" spans="2:15" ht="14.65" thickBot="1" x14ac:dyDescent="0.5">
      <c r="B1" s="68" t="s">
        <v>41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2:15" ht="15" customHeight="1" thickTop="1" thickBot="1" x14ac:dyDescent="0.5">
      <c r="B2" s="65" t="s">
        <v>15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2:15" ht="14.65" thickTop="1" x14ac:dyDescent="0.45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7"/>
    </row>
    <row r="4" spans="2:15" ht="12" customHeight="1" x14ac:dyDescent="0.45">
      <c r="B4" s="20" t="s">
        <v>8</v>
      </c>
      <c r="D4" s="6" t="s">
        <v>12</v>
      </c>
      <c r="E4" s="9">
        <v>1</v>
      </c>
      <c r="F4" s="9">
        <f>E4+1</f>
        <v>2</v>
      </c>
      <c r="G4" s="9">
        <f t="shared" ref="G4:N4" si="0">F4+1</f>
        <v>3</v>
      </c>
      <c r="H4" s="9">
        <f t="shared" si="0"/>
        <v>4</v>
      </c>
      <c r="I4" s="9">
        <f t="shared" si="0"/>
        <v>5</v>
      </c>
      <c r="J4" s="9">
        <f>I4+1</f>
        <v>6</v>
      </c>
      <c r="K4" s="9">
        <f t="shared" si="0"/>
        <v>7</v>
      </c>
      <c r="L4" s="9">
        <f t="shared" si="0"/>
        <v>8</v>
      </c>
      <c r="M4" s="9">
        <f t="shared" si="0"/>
        <v>9</v>
      </c>
      <c r="N4" s="9">
        <f t="shared" si="0"/>
        <v>10</v>
      </c>
      <c r="O4" s="17"/>
    </row>
    <row r="5" spans="2:15" ht="12" customHeight="1" x14ac:dyDescent="0.45">
      <c r="B5" s="21">
        <v>-500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7"/>
    </row>
    <row r="6" spans="2:15" ht="17.25" customHeight="1" x14ac:dyDescent="0.45">
      <c r="B6" s="2" t="s">
        <v>14</v>
      </c>
      <c r="C6" s="8"/>
      <c r="D6" s="56"/>
      <c r="E6" s="1"/>
      <c r="F6" s="1"/>
      <c r="G6" s="1"/>
      <c r="H6" s="1"/>
      <c r="I6" s="1"/>
      <c r="J6" s="1"/>
      <c r="K6" s="1"/>
      <c r="L6" s="1"/>
      <c r="M6" s="1"/>
      <c r="N6" s="1"/>
      <c r="O6" s="17"/>
    </row>
    <row r="7" spans="2:15" ht="12" customHeight="1" x14ac:dyDescent="0.45">
      <c r="B7" s="2" t="s">
        <v>13</v>
      </c>
      <c r="C7" s="55"/>
      <c r="D7" s="11"/>
      <c r="E7" s="51"/>
      <c r="F7" s="51"/>
      <c r="G7" s="51"/>
      <c r="H7" s="51"/>
      <c r="I7" s="51"/>
      <c r="J7" s="51"/>
      <c r="K7" s="51"/>
      <c r="L7" s="51"/>
      <c r="M7" s="51"/>
      <c r="N7" s="51"/>
      <c r="O7" s="17"/>
    </row>
    <row r="8" spans="2:15" ht="12" customHeight="1" x14ac:dyDescent="0.45">
      <c r="B8" s="2" t="s">
        <v>9</v>
      </c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52"/>
      <c r="O8" s="17"/>
    </row>
    <row r="9" spans="2:15" ht="12" customHeight="1" x14ac:dyDescent="0.45">
      <c r="B9" s="2" t="s">
        <v>16</v>
      </c>
      <c r="C9" s="8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17"/>
    </row>
    <row r="10" spans="2:15" ht="12" customHeight="1" x14ac:dyDescent="0.45">
      <c r="B10" s="2" t="s">
        <v>10</v>
      </c>
      <c r="C10" s="8"/>
      <c r="D10" s="5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7"/>
    </row>
    <row r="11" spans="2:15" ht="20.25" customHeight="1" thickBot="1" x14ac:dyDescent="0.5">
      <c r="B11" s="3" t="s">
        <v>11</v>
      </c>
      <c r="C11" s="13"/>
      <c r="D11" s="54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18"/>
    </row>
    <row r="12" spans="2:15" ht="14.65" thickTop="1" x14ac:dyDescent="0.45"/>
  </sheetData>
  <mergeCells count="2">
    <mergeCell ref="B2:O2"/>
    <mergeCell ref="B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3"/>
  <sheetViews>
    <sheetView zoomScaleNormal="100" workbookViewId="0"/>
  </sheetViews>
  <sheetFormatPr defaultRowHeight="14.25" x14ac:dyDescent="0.45"/>
  <cols>
    <col min="2" max="2" width="21.73046875" customWidth="1"/>
    <col min="3" max="3" width="5.06640625" customWidth="1"/>
    <col min="4" max="4" width="6.53125" customWidth="1"/>
    <col min="5" max="14" width="6.06640625" customWidth="1"/>
    <col min="15" max="15" width="1.73046875" customWidth="1"/>
  </cols>
  <sheetData>
    <row r="1" spans="2:15" ht="14.65" thickBot="1" x14ac:dyDescent="0.5">
      <c r="B1" s="68" t="s">
        <v>41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2:15" ht="15" customHeight="1" thickTop="1" thickBot="1" x14ac:dyDescent="0.5">
      <c r="B2" s="65" t="s">
        <v>28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2:15" ht="14.65" thickTop="1" x14ac:dyDescent="0.45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7"/>
    </row>
    <row r="4" spans="2:15" x14ac:dyDescent="0.45">
      <c r="B4" s="23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7"/>
    </row>
    <row r="5" spans="2:15" ht="12" customHeight="1" x14ac:dyDescent="0.45">
      <c r="B5" s="22"/>
      <c r="C5" s="1"/>
      <c r="D5" s="6" t="s">
        <v>17</v>
      </c>
      <c r="E5" s="9">
        <v>1</v>
      </c>
      <c r="F5" s="9">
        <f>E5+1</f>
        <v>2</v>
      </c>
      <c r="G5" s="9">
        <f t="shared" ref="G5:I5" si="0">F5+1</f>
        <v>3</v>
      </c>
      <c r="H5" s="9">
        <f t="shared" si="0"/>
        <v>4</v>
      </c>
      <c r="I5" s="9">
        <f t="shared" si="0"/>
        <v>5</v>
      </c>
      <c r="J5" s="9">
        <f>I5+1</f>
        <v>6</v>
      </c>
      <c r="K5" s="9">
        <f t="shared" ref="K5:N5" si="1">J5+1</f>
        <v>7</v>
      </c>
      <c r="L5" s="9">
        <f t="shared" si="1"/>
        <v>8</v>
      </c>
      <c r="M5" s="9">
        <f t="shared" si="1"/>
        <v>9</v>
      </c>
      <c r="N5" s="9">
        <f t="shared" si="1"/>
        <v>10</v>
      </c>
      <c r="O5" s="17"/>
    </row>
    <row r="6" spans="2:15" ht="12" customHeight="1" x14ac:dyDescent="0.45">
      <c r="B6" s="22"/>
      <c r="C6" s="1"/>
      <c r="D6" s="6"/>
      <c r="E6" s="9"/>
      <c r="F6" s="9"/>
      <c r="G6" s="9"/>
      <c r="H6" s="9"/>
      <c r="I6" s="9"/>
      <c r="J6" s="9"/>
      <c r="K6" s="9"/>
      <c r="L6" s="9"/>
      <c r="M6" s="9"/>
      <c r="N6" s="9"/>
      <c r="O6" s="17"/>
    </row>
    <row r="7" spans="2:15" ht="12" customHeight="1" x14ac:dyDescent="0.45">
      <c r="B7" s="2" t="s">
        <v>21</v>
      </c>
      <c r="C7" s="8"/>
      <c r="D7" s="57"/>
      <c r="E7" s="8"/>
      <c r="F7" s="8"/>
      <c r="G7" s="8"/>
      <c r="H7" s="8"/>
      <c r="I7" s="8"/>
      <c r="J7" s="8"/>
      <c r="K7" s="8"/>
      <c r="L7" s="8"/>
      <c r="M7" s="8"/>
      <c r="N7" s="8"/>
      <c r="O7" s="17"/>
    </row>
    <row r="8" spans="2:15" ht="12" customHeight="1" x14ac:dyDescent="0.45">
      <c r="B8" s="2" t="s">
        <v>27</v>
      </c>
      <c r="C8" s="8"/>
      <c r="D8" s="55"/>
      <c r="E8" s="51"/>
      <c r="F8" s="11"/>
      <c r="G8" s="11"/>
      <c r="H8" s="11"/>
      <c r="I8" s="11"/>
      <c r="J8" s="8"/>
      <c r="K8" s="8"/>
      <c r="L8" s="8"/>
      <c r="M8" s="8"/>
      <c r="N8" s="8"/>
      <c r="O8" s="17"/>
    </row>
    <row r="9" spans="2:15" ht="12" customHeight="1" x14ac:dyDescent="0.45">
      <c r="B9" s="2" t="s">
        <v>13</v>
      </c>
      <c r="C9" s="55"/>
      <c r="D9" s="11"/>
      <c r="E9" s="51"/>
      <c r="F9" s="51"/>
      <c r="G9" s="51"/>
      <c r="H9" s="51"/>
      <c r="I9" s="51"/>
      <c r="J9" s="51"/>
      <c r="K9" s="51"/>
      <c r="L9" s="51"/>
      <c r="M9" s="51"/>
      <c r="N9" s="51"/>
      <c r="O9" s="17"/>
    </row>
    <row r="10" spans="2:15" ht="12" customHeight="1" x14ac:dyDescent="0.45">
      <c r="B10" s="2" t="s">
        <v>9</v>
      </c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52"/>
      <c r="O10" s="17"/>
    </row>
    <row r="11" spans="2:15" ht="12" customHeight="1" x14ac:dyDescent="0.45">
      <c r="B11" s="2" t="s">
        <v>18</v>
      </c>
      <c r="C11" s="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17"/>
    </row>
    <row r="12" spans="2:15" ht="12" customHeight="1" x14ac:dyDescent="0.45">
      <c r="B12" s="2" t="s">
        <v>42</v>
      </c>
      <c r="C12" s="8"/>
      <c r="D12" s="8"/>
      <c r="E12" s="53"/>
      <c r="F12" s="53"/>
      <c r="G12" s="53"/>
      <c r="H12" s="53"/>
      <c r="I12" s="53"/>
      <c r="J12" s="53"/>
      <c r="K12" s="53"/>
      <c r="L12" s="53"/>
      <c r="M12" s="53"/>
      <c r="N12" s="8"/>
      <c r="O12" s="17"/>
    </row>
    <row r="13" spans="2:15" ht="12" customHeight="1" x14ac:dyDescent="0.45">
      <c r="B13" s="2" t="s">
        <v>19</v>
      </c>
      <c r="C13" s="8"/>
      <c r="D13" s="53"/>
      <c r="E13" s="8"/>
      <c r="F13" s="8"/>
      <c r="G13" s="8"/>
      <c r="H13" s="8"/>
      <c r="I13" s="8"/>
      <c r="J13" s="8"/>
      <c r="K13" s="8"/>
      <c r="L13" s="8"/>
      <c r="M13" s="8"/>
      <c r="N13" s="8"/>
      <c r="O13" s="17"/>
    </row>
    <row r="14" spans="2:15" ht="12" customHeight="1" x14ac:dyDescent="0.45">
      <c r="B14" s="2" t="s">
        <v>22</v>
      </c>
      <c r="C14" s="8"/>
      <c r="D14" s="58"/>
      <c r="E14" s="8"/>
      <c r="F14" s="8"/>
      <c r="G14" s="8"/>
      <c r="H14" s="8"/>
      <c r="I14" s="8"/>
      <c r="J14" s="8"/>
      <c r="K14" s="8"/>
      <c r="L14" s="8"/>
      <c r="M14" s="8"/>
      <c r="N14" s="8"/>
      <c r="O14" s="17"/>
    </row>
    <row r="15" spans="2:15" ht="12" customHeight="1" x14ac:dyDescent="0.45">
      <c r="B15" s="2"/>
      <c r="C15" s="8"/>
      <c r="D15" s="12"/>
      <c r="E15" s="8"/>
      <c r="F15" s="8"/>
      <c r="G15" s="8"/>
      <c r="H15" s="8"/>
      <c r="I15" s="8"/>
      <c r="J15" s="8"/>
      <c r="K15" s="8"/>
      <c r="L15" s="8"/>
      <c r="M15" s="8"/>
      <c r="N15" s="8"/>
      <c r="O15" s="17"/>
    </row>
    <row r="16" spans="2:15" ht="12" customHeight="1" x14ac:dyDescent="0.45">
      <c r="B16" s="23" t="s">
        <v>23</v>
      </c>
      <c r="C16" s="8"/>
      <c r="D16" s="12"/>
      <c r="E16" s="8"/>
      <c r="F16" s="8"/>
      <c r="G16" s="8"/>
      <c r="H16" s="8"/>
      <c r="I16" s="8"/>
      <c r="J16" s="8"/>
      <c r="K16" s="8"/>
      <c r="L16" s="8"/>
      <c r="M16" s="8"/>
      <c r="N16" s="8"/>
      <c r="O16" s="17"/>
    </row>
    <row r="17" spans="2:15" ht="12" customHeight="1" x14ac:dyDescent="0.45">
      <c r="B17" s="22"/>
      <c r="C17" s="1"/>
      <c r="D17" s="6" t="s">
        <v>12</v>
      </c>
      <c r="E17" s="9">
        <v>1</v>
      </c>
      <c r="F17" s="9">
        <f>E17+1</f>
        <v>2</v>
      </c>
      <c r="G17" s="9">
        <f t="shared" ref="G17:I17" si="2">F17+1</f>
        <v>3</v>
      </c>
      <c r="H17" s="9">
        <f t="shared" si="2"/>
        <v>4</v>
      </c>
      <c r="I17" s="9">
        <f t="shared" si="2"/>
        <v>5</v>
      </c>
      <c r="J17" s="9">
        <f>I17+1</f>
        <v>6</v>
      </c>
      <c r="K17" s="9">
        <f t="shared" ref="K17:N17" si="3">J17+1</f>
        <v>7</v>
      </c>
      <c r="L17" s="9">
        <f t="shared" si="3"/>
        <v>8</v>
      </c>
      <c r="M17" s="9">
        <f t="shared" si="3"/>
        <v>9</v>
      </c>
      <c r="N17" s="9">
        <f t="shared" si="3"/>
        <v>10</v>
      </c>
      <c r="O17" s="17"/>
    </row>
    <row r="18" spans="2:15" ht="12" customHeight="1" x14ac:dyDescent="0.45">
      <c r="B18" s="22"/>
      <c r="D18" s="6"/>
      <c r="E18" s="9"/>
      <c r="F18" s="9"/>
      <c r="G18" s="9"/>
      <c r="H18" s="9"/>
      <c r="I18" s="9"/>
      <c r="J18" s="9"/>
      <c r="K18" s="9"/>
      <c r="L18" s="9"/>
      <c r="M18" s="9"/>
      <c r="N18" s="9"/>
      <c r="O18" s="17"/>
    </row>
    <row r="19" spans="2:15" ht="12" customHeight="1" x14ac:dyDescent="0.45">
      <c r="B19" s="2" t="s">
        <v>21</v>
      </c>
      <c r="C19" s="8"/>
      <c r="D19" s="56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17"/>
    </row>
    <row r="20" spans="2:15" ht="12" customHeight="1" x14ac:dyDescent="0.45">
      <c r="B20" s="2" t="s">
        <v>27</v>
      </c>
      <c r="C20" s="8"/>
      <c r="D20" s="55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17"/>
    </row>
    <row r="21" spans="2:15" ht="12" customHeight="1" x14ac:dyDescent="0.45">
      <c r="B21" s="2" t="s">
        <v>26</v>
      </c>
      <c r="C21" s="8"/>
      <c r="D21" s="59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7"/>
    </row>
    <row r="22" spans="2:15" ht="12" customHeight="1" x14ac:dyDescent="0.45">
      <c r="B22" s="2" t="s">
        <v>25</v>
      </c>
      <c r="C22" s="8"/>
      <c r="D22" s="56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17"/>
    </row>
    <row r="23" spans="2:15" ht="12" customHeight="1" x14ac:dyDescent="0.45">
      <c r="B23" s="2" t="s">
        <v>24</v>
      </c>
      <c r="C23" s="56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7"/>
    </row>
    <row r="24" spans="2:15" ht="12" customHeight="1" x14ac:dyDescent="0.45">
      <c r="B24" s="2" t="s">
        <v>13</v>
      </c>
      <c r="C24" s="55"/>
      <c r="D24" s="1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17"/>
    </row>
    <row r="25" spans="2:15" ht="12" customHeight="1" x14ac:dyDescent="0.45">
      <c r="B25" s="2" t="s">
        <v>9</v>
      </c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52"/>
      <c r="O25" s="17"/>
    </row>
    <row r="26" spans="2:15" ht="12" customHeight="1" x14ac:dyDescent="0.45">
      <c r="B26" s="2" t="s">
        <v>18</v>
      </c>
      <c r="C26" s="8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17"/>
    </row>
    <row r="27" spans="2:15" ht="12" customHeight="1" x14ac:dyDescent="0.45">
      <c r="B27" s="2" t="s">
        <v>42</v>
      </c>
      <c r="C27" s="8"/>
      <c r="D27" s="8"/>
      <c r="E27" s="53"/>
      <c r="F27" s="53"/>
      <c r="G27" s="53"/>
      <c r="H27" s="53"/>
      <c r="I27" s="53"/>
      <c r="J27" s="53"/>
      <c r="K27" s="53"/>
      <c r="L27" s="53"/>
      <c r="M27" s="53"/>
      <c r="N27" s="11"/>
      <c r="O27" s="17"/>
    </row>
    <row r="28" spans="2:15" ht="12" customHeight="1" x14ac:dyDescent="0.45">
      <c r="B28" s="2" t="s">
        <v>19</v>
      </c>
      <c r="C28" s="8"/>
      <c r="D28" s="53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7"/>
    </row>
    <row r="29" spans="2:15" ht="20.25" customHeight="1" thickBot="1" x14ac:dyDescent="0.5">
      <c r="B29" s="3" t="s">
        <v>22</v>
      </c>
      <c r="C29" s="26"/>
      <c r="D29" s="54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2:15" ht="14.65" customHeight="1" thickTop="1" x14ac:dyDescent="0.45">
      <c r="B30" s="71" t="s">
        <v>43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2:15" x14ac:dyDescent="0.45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2:15" ht="14.25" customHeight="1" x14ac:dyDescent="0.45">
      <c r="B32" s="72" t="s">
        <v>44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2:15" x14ac:dyDescent="0.45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</sheetData>
  <mergeCells count="4">
    <mergeCell ref="B30:O31"/>
    <mergeCell ref="B32:O33"/>
    <mergeCell ref="B2:O2"/>
    <mergeCell ref="B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FB99-1FFB-4BB0-98A2-700C9CA54B48}">
  <dimension ref="B1:O12"/>
  <sheetViews>
    <sheetView zoomScaleNormal="100" workbookViewId="0"/>
  </sheetViews>
  <sheetFormatPr defaultRowHeight="14.25" x14ac:dyDescent="0.45"/>
  <cols>
    <col min="2" max="2" width="21.73046875" customWidth="1"/>
    <col min="3" max="3" width="5.06640625" customWidth="1"/>
    <col min="4" max="4" width="6.53125" customWidth="1"/>
    <col min="5" max="14" width="6.06640625" customWidth="1"/>
    <col min="15" max="15" width="1.73046875" customWidth="1"/>
  </cols>
  <sheetData>
    <row r="1" spans="2:15" ht="14.65" thickBot="1" x14ac:dyDescent="0.5">
      <c r="B1" s="68" t="s">
        <v>41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2:15" ht="15" customHeight="1" thickTop="1" thickBot="1" x14ac:dyDescent="0.5">
      <c r="B2" s="65" t="s">
        <v>29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2:15" ht="14.65" thickTop="1" x14ac:dyDescent="0.45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7"/>
    </row>
    <row r="4" spans="2:15" ht="12" customHeight="1" x14ac:dyDescent="0.45">
      <c r="B4" s="20" t="s">
        <v>8</v>
      </c>
      <c r="D4" s="6" t="s">
        <v>12</v>
      </c>
      <c r="E4" s="9">
        <v>1</v>
      </c>
      <c r="F4" s="9">
        <f>E4+1</f>
        <v>2</v>
      </c>
      <c r="G4" s="9">
        <f t="shared" ref="G4:N4" si="0">F4+1</f>
        <v>3</v>
      </c>
      <c r="H4" s="9">
        <f t="shared" si="0"/>
        <v>4</v>
      </c>
      <c r="I4" s="9">
        <f t="shared" si="0"/>
        <v>5</v>
      </c>
      <c r="J4" s="9">
        <f>I4+1</f>
        <v>6</v>
      </c>
      <c r="K4" s="9">
        <f t="shared" si="0"/>
        <v>7</v>
      </c>
      <c r="L4" s="9">
        <f t="shared" si="0"/>
        <v>8</v>
      </c>
      <c r="M4" s="9">
        <f t="shared" si="0"/>
        <v>9</v>
      </c>
      <c r="N4" s="9">
        <f t="shared" si="0"/>
        <v>10</v>
      </c>
      <c r="O4" s="17"/>
    </row>
    <row r="5" spans="2:15" ht="12" customHeight="1" x14ac:dyDescent="0.45">
      <c r="B5" s="6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7"/>
    </row>
    <row r="6" spans="2:15" ht="17.25" customHeight="1" x14ac:dyDescent="0.45">
      <c r="B6" s="2" t="s">
        <v>14</v>
      </c>
      <c r="C6" s="8"/>
      <c r="D6" s="61"/>
      <c r="E6" s="1"/>
      <c r="F6" s="1"/>
      <c r="G6" s="1"/>
      <c r="H6" s="1"/>
      <c r="I6" s="1"/>
      <c r="J6" s="1"/>
      <c r="K6" s="1"/>
      <c r="L6" s="1"/>
      <c r="M6" s="1"/>
      <c r="N6" s="1"/>
      <c r="O6" s="17"/>
    </row>
    <row r="7" spans="2:15" ht="12" customHeight="1" x14ac:dyDescent="0.45">
      <c r="B7" s="2" t="s">
        <v>13</v>
      </c>
      <c r="C7" s="55"/>
      <c r="D7" s="11"/>
      <c r="E7" s="51"/>
      <c r="F7" s="51"/>
      <c r="G7" s="51"/>
      <c r="H7" s="51"/>
      <c r="I7" s="51"/>
      <c r="J7" s="51"/>
      <c r="K7" s="51"/>
      <c r="L7" s="51"/>
      <c r="M7" s="51"/>
      <c r="N7" s="51"/>
      <c r="O7" s="17"/>
    </row>
    <row r="8" spans="2:15" ht="12" customHeight="1" x14ac:dyDescent="0.45">
      <c r="B8" s="2" t="s">
        <v>9</v>
      </c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52"/>
      <c r="O8" s="17"/>
    </row>
    <row r="9" spans="2:15" ht="12" customHeight="1" x14ac:dyDescent="0.45">
      <c r="B9" s="2" t="s">
        <v>16</v>
      </c>
      <c r="C9" s="8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17"/>
    </row>
    <row r="10" spans="2:15" ht="12" customHeight="1" x14ac:dyDescent="0.45">
      <c r="B10" s="2" t="s">
        <v>30</v>
      </c>
      <c r="C10" s="8"/>
      <c r="D10" s="5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7"/>
    </row>
    <row r="11" spans="2:15" ht="20.25" customHeight="1" thickBot="1" x14ac:dyDescent="0.5">
      <c r="B11" s="3" t="s">
        <v>11</v>
      </c>
      <c r="C11" s="13"/>
      <c r="D11" s="63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18"/>
    </row>
    <row r="12" spans="2:15" ht="14.65" thickTop="1" x14ac:dyDescent="0.45"/>
  </sheetData>
  <mergeCells count="2">
    <mergeCell ref="B2:O2"/>
    <mergeCell ref="B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4323-63C3-4CA6-A310-34B6398B7FD1}">
  <dimension ref="B1:O37"/>
  <sheetViews>
    <sheetView zoomScaleNormal="100" workbookViewId="0"/>
  </sheetViews>
  <sheetFormatPr defaultRowHeight="14.25" x14ac:dyDescent="0.45"/>
  <cols>
    <col min="2" max="2" width="21.73046875" customWidth="1"/>
    <col min="3" max="3" width="6.06640625" customWidth="1"/>
    <col min="4" max="4" width="6.53125" customWidth="1"/>
    <col min="5" max="14" width="6.06640625" customWidth="1"/>
    <col min="15" max="15" width="1.73046875" customWidth="1"/>
  </cols>
  <sheetData>
    <row r="1" spans="2:15" ht="14.65" thickBot="1" x14ac:dyDescent="0.5"/>
    <row r="2" spans="2:15" ht="15" thickTop="1" thickBot="1" x14ac:dyDescent="0.5">
      <c r="B2" s="65" t="s">
        <v>33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2:15" ht="14.65" thickTop="1" x14ac:dyDescent="0.45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7"/>
    </row>
    <row r="4" spans="2:15" ht="12" customHeight="1" x14ac:dyDescent="0.45">
      <c r="B4" s="23" t="s">
        <v>31</v>
      </c>
      <c r="C4" s="8"/>
      <c r="D4" s="12"/>
      <c r="E4" s="8"/>
      <c r="F4" s="8"/>
      <c r="G4" s="8"/>
      <c r="H4" s="8"/>
      <c r="I4" s="8"/>
      <c r="J4" s="8"/>
      <c r="K4" s="8"/>
      <c r="L4" s="8"/>
      <c r="M4" s="8"/>
      <c r="N4" s="8"/>
      <c r="O4" s="17"/>
    </row>
    <row r="5" spans="2:15" ht="12" customHeight="1" x14ac:dyDescent="0.45">
      <c r="B5" s="22"/>
      <c r="C5" s="1"/>
      <c r="D5" s="6" t="s">
        <v>12</v>
      </c>
      <c r="E5" s="9">
        <v>1</v>
      </c>
      <c r="F5" s="9">
        <f>E5+1</f>
        <v>2</v>
      </c>
      <c r="G5" s="9">
        <f t="shared" ref="G5" si="0">F5+1</f>
        <v>3</v>
      </c>
      <c r="H5" s="9">
        <f t="shared" ref="H5" si="1">G5+1</f>
        <v>4</v>
      </c>
      <c r="I5" s="9">
        <f t="shared" ref="I5" si="2">H5+1</f>
        <v>5</v>
      </c>
      <c r="J5" s="9">
        <f>I5+1</f>
        <v>6</v>
      </c>
      <c r="K5" s="9">
        <f t="shared" ref="K5" si="3">J5+1</f>
        <v>7</v>
      </c>
      <c r="L5" s="9">
        <f t="shared" ref="L5" si="4">K5+1</f>
        <v>8</v>
      </c>
      <c r="M5" s="9">
        <f t="shared" ref="M5" si="5">L5+1</f>
        <v>9</v>
      </c>
      <c r="N5" s="9">
        <f t="shared" ref="N5" si="6">M5+1</f>
        <v>10</v>
      </c>
      <c r="O5" s="17"/>
    </row>
    <row r="6" spans="2:15" ht="12" customHeight="1" x14ac:dyDescent="0.45">
      <c r="B6" s="22"/>
      <c r="D6" s="6"/>
      <c r="E6" s="9"/>
      <c r="F6" s="9"/>
      <c r="G6" s="9"/>
      <c r="H6" s="9"/>
      <c r="I6" s="9"/>
      <c r="J6" s="9"/>
      <c r="K6" s="9"/>
      <c r="L6" s="9"/>
      <c r="M6" s="9"/>
      <c r="N6" s="9"/>
      <c r="O6" s="17"/>
    </row>
    <row r="7" spans="2:15" ht="12" customHeight="1" x14ac:dyDescent="0.45">
      <c r="B7" s="2" t="s">
        <v>21</v>
      </c>
      <c r="C7" s="8"/>
      <c r="D7" s="19">
        <v>-500</v>
      </c>
      <c r="E7" s="11">
        <f>$D$7*$D$9</f>
        <v>-2000</v>
      </c>
      <c r="F7" s="11">
        <f t="shared" ref="F7:I7" si="7">$D$7*$D$9</f>
        <v>-2000</v>
      </c>
      <c r="G7" s="11">
        <f t="shared" si="7"/>
        <v>-2000</v>
      </c>
      <c r="H7" s="11">
        <f t="shared" si="7"/>
        <v>-2000</v>
      </c>
      <c r="I7" s="11">
        <f t="shared" si="7"/>
        <v>-2000</v>
      </c>
      <c r="J7" s="11">
        <f t="shared" ref="J7:N7" si="8">$D$7*$D$9</f>
        <v>-2000</v>
      </c>
      <c r="K7" s="11">
        <f t="shared" si="8"/>
        <v>-2000</v>
      </c>
      <c r="L7" s="11">
        <f t="shared" si="8"/>
        <v>-2000</v>
      </c>
      <c r="M7" s="11">
        <f t="shared" si="8"/>
        <v>-2000</v>
      </c>
      <c r="N7" s="11">
        <f t="shared" si="8"/>
        <v>-2000</v>
      </c>
      <c r="O7" s="17"/>
    </row>
    <row r="8" spans="2:15" ht="12" customHeight="1" x14ac:dyDescent="0.45">
      <c r="B8" s="2" t="s">
        <v>27</v>
      </c>
      <c r="C8" s="8"/>
      <c r="D8" s="10">
        <v>2E-3</v>
      </c>
      <c r="E8" s="11">
        <f>$D$8*-E7</f>
        <v>4</v>
      </c>
      <c r="F8" s="11">
        <f t="shared" ref="F8:I8" si="9">$D$8*-F7</f>
        <v>4</v>
      </c>
      <c r="G8" s="11">
        <f t="shared" si="9"/>
        <v>4</v>
      </c>
      <c r="H8" s="11">
        <f t="shared" si="9"/>
        <v>4</v>
      </c>
      <c r="I8" s="11">
        <f t="shared" si="9"/>
        <v>4</v>
      </c>
      <c r="J8" s="11">
        <f t="shared" ref="J8:N8" si="10">$D$8*-J7</f>
        <v>4</v>
      </c>
      <c r="K8" s="11">
        <f t="shared" si="10"/>
        <v>4</v>
      </c>
      <c r="L8" s="11">
        <f t="shared" si="10"/>
        <v>4</v>
      </c>
      <c r="M8" s="11">
        <f t="shared" si="10"/>
        <v>4</v>
      </c>
      <c r="N8" s="11">
        <f t="shared" si="10"/>
        <v>4</v>
      </c>
      <c r="O8" s="17"/>
    </row>
    <row r="9" spans="2:15" ht="12" customHeight="1" x14ac:dyDescent="0.45">
      <c r="B9" s="2" t="s">
        <v>26</v>
      </c>
      <c r="C9" s="8"/>
      <c r="D9" s="25">
        <v>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7"/>
    </row>
    <row r="10" spans="2:15" ht="12" customHeight="1" x14ac:dyDescent="0.45">
      <c r="B10" s="2" t="s">
        <v>25</v>
      </c>
      <c r="C10" s="8"/>
      <c r="D10" s="19">
        <v>-8</v>
      </c>
      <c r="E10" s="11">
        <f>$D$10*$D$9</f>
        <v>-32</v>
      </c>
      <c r="F10" s="11">
        <f t="shared" ref="F10:I10" si="11">$D$10*$D$9</f>
        <v>-32</v>
      </c>
      <c r="G10" s="11">
        <f t="shared" si="11"/>
        <v>-32</v>
      </c>
      <c r="H10" s="11">
        <f t="shared" si="11"/>
        <v>-32</v>
      </c>
      <c r="I10" s="11">
        <f t="shared" si="11"/>
        <v>-32</v>
      </c>
      <c r="J10" s="11">
        <f t="shared" ref="J10:N10" si="12">$D$10*$D$9</f>
        <v>-32</v>
      </c>
      <c r="K10" s="11">
        <f t="shared" si="12"/>
        <v>-32</v>
      </c>
      <c r="L10" s="11">
        <f t="shared" si="12"/>
        <v>-32</v>
      </c>
      <c r="M10" s="11">
        <f t="shared" si="12"/>
        <v>-32</v>
      </c>
      <c r="N10" s="11">
        <f t="shared" si="12"/>
        <v>-32</v>
      </c>
      <c r="O10" s="17"/>
    </row>
    <row r="11" spans="2:15" ht="12" customHeight="1" x14ac:dyDescent="0.45">
      <c r="B11" s="2" t="s">
        <v>24</v>
      </c>
      <c r="C11" s="19">
        <v>518</v>
      </c>
      <c r="E11" s="11">
        <f>$C$11*$D$9</f>
        <v>2072</v>
      </c>
      <c r="F11" s="11">
        <f t="shared" ref="F11:I11" si="13">$C$11*$D$9</f>
        <v>2072</v>
      </c>
      <c r="G11" s="11">
        <f t="shared" si="13"/>
        <v>2072</v>
      </c>
      <c r="H11" s="11">
        <f t="shared" si="13"/>
        <v>2072</v>
      </c>
      <c r="I11" s="11">
        <f t="shared" si="13"/>
        <v>2072</v>
      </c>
      <c r="J11" s="11">
        <f t="shared" ref="J11:N11" si="14">$C$11*$D$9</f>
        <v>2072</v>
      </c>
      <c r="K11" s="11">
        <f t="shared" si="14"/>
        <v>2072</v>
      </c>
      <c r="L11" s="11">
        <f t="shared" si="14"/>
        <v>2072</v>
      </c>
      <c r="M11" s="11">
        <f t="shared" si="14"/>
        <v>2072</v>
      </c>
      <c r="N11" s="11">
        <f t="shared" si="14"/>
        <v>2072</v>
      </c>
      <c r="O11" s="17"/>
    </row>
    <row r="12" spans="2:15" ht="12" customHeight="1" x14ac:dyDescent="0.45">
      <c r="B12" s="2" t="s">
        <v>13</v>
      </c>
      <c r="C12" s="10">
        <v>0</v>
      </c>
      <c r="D12" s="11"/>
      <c r="E12" s="11">
        <f>-$C$12*$D$7</f>
        <v>0</v>
      </c>
      <c r="F12" s="11">
        <f t="shared" ref="F12:I12" si="15">-$C$12*$D$7</f>
        <v>0</v>
      </c>
      <c r="G12" s="11">
        <f t="shared" si="15"/>
        <v>0</v>
      </c>
      <c r="H12" s="11">
        <f t="shared" si="15"/>
        <v>0</v>
      </c>
      <c r="I12" s="11">
        <f t="shared" si="15"/>
        <v>0</v>
      </c>
      <c r="J12" s="11">
        <f t="shared" ref="J12:N12" si="16">-$C$12*$D$7</f>
        <v>0</v>
      </c>
      <c r="K12" s="11">
        <f t="shared" si="16"/>
        <v>0</v>
      </c>
      <c r="L12" s="11">
        <f t="shared" si="16"/>
        <v>0</v>
      </c>
      <c r="M12" s="11">
        <f t="shared" si="16"/>
        <v>0</v>
      </c>
      <c r="N12" s="11">
        <f t="shared" si="16"/>
        <v>0</v>
      </c>
      <c r="O12" s="17"/>
    </row>
    <row r="13" spans="2:15" ht="12" customHeight="1" x14ac:dyDescent="0.45">
      <c r="B13" s="2" t="s">
        <v>9</v>
      </c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f>-D7</f>
        <v>500</v>
      </c>
      <c r="O13" s="17"/>
    </row>
    <row r="14" spans="2:15" ht="12" customHeight="1" x14ac:dyDescent="0.45">
      <c r="B14" s="2" t="s">
        <v>18</v>
      </c>
      <c r="C14" s="8"/>
      <c r="D14" s="11">
        <f>SUM(D7,D10)</f>
        <v>-508</v>
      </c>
      <c r="E14" s="11">
        <f t="shared" ref="E14:N14" si="17">SUM(E7:E13)</f>
        <v>44</v>
      </c>
      <c r="F14" s="11">
        <f t="shared" si="17"/>
        <v>44</v>
      </c>
      <c r="G14" s="11">
        <f t="shared" si="17"/>
        <v>44</v>
      </c>
      <c r="H14" s="11">
        <f t="shared" si="17"/>
        <v>44</v>
      </c>
      <c r="I14" s="11">
        <f t="shared" si="17"/>
        <v>44</v>
      </c>
      <c r="J14" s="11">
        <f t="shared" si="17"/>
        <v>44</v>
      </c>
      <c r="K14" s="11">
        <f t="shared" si="17"/>
        <v>44</v>
      </c>
      <c r="L14" s="11">
        <f t="shared" si="17"/>
        <v>44</v>
      </c>
      <c r="M14" s="11">
        <f t="shared" si="17"/>
        <v>44</v>
      </c>
      <c r="N14" s="11">
        <f t="shared" si="17"/>
        <v>544</v>
      </c>
      <c r="O14" s="17"/>
    </row>
    <row r="15" spans="2:15" ht="12" customHeight="1" x14ac:dyDescent="0.45">
      <c r="B15" s="2" t="s">
        <v>42</v>
      </c>
      <c r="C15" s="8"/>
      <c r="D15" s="11"/>
      <c r="E15" s="12">
        <f>E14/-$D$7</f>
        <v>8.7999999999999995E-2</v>
      </c>
      <c r="F15" s="12">
        <f t="shared" ref="F15:M15" si="18">F14/-$D$7</f>
        <v>8.7999999999999995E-2</v>
      </c>
      <c r="G15" s="12">
        <f t="shared" si="18"/>
        <v>8.7999999999999995E-2</v>
      </c>
      <c r="H15" s="12">
        <f t="shared" si="18"/>
        <v>8.7999999999999995E-2</v>
      </c>
      <c r="I15" s="12">
        <f t="shared" si="18"/>
        <v>8.7999999999999995E-2</v>
      </c>
      <c r="J15" s="12">
        <f t="shared" si="18"/>
        <v>8.7999999999999995E-2</v>
      </c>
      <c r="K15" s="12">
        <f t="shared" si="18"/>
        <v>8.7999999999999995E-2</v>
      </c>
      <c r="L15" s="12">
        <f t="shared" si="18"/>
        <v>8.7999999999999995E-2</v>
      </c>
      <c r="M15" s="12">
        <f t="shared" si="18"/>
        <v>8.7999999999999995E-2</v>
      </c>
      <c r="N15" s="11"/>
      <c r="O15" s="17"/>
    </row>
    <row r="16" spans="2:15" ht="12" customHeight="1" x14ac:dyDescent="0.45">
      <c r="B16" s="2" t="s">
        <v>19</v>
      </c>
      <c r="C16" s="8"/>
      <c r="D16" s="12">
        <f>IRR(D14:N14)</f>
        <v>8.5555438384940175E-2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7"/>
    </row>
    <row r="17" spans="2:15" ht="12" customHeight="1" x14ac:dyDescent="0.45">
      <c r="B17" s="4" t="s">
        <v>22</v>
      </c>
      <c r="C17" s="8"/>
      <c r="D17" s="24">
        <f>SUM(D14:N14)</f>
        <v>432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7"/>
    </row>
    <row r="18" spans="2:15" ht="12" customHeight="1" x14ac:dyDescent="0.45">
      <c r="B18" s="2"/>
      <c r="C18" s="8"/>
      <c r="D18" s="12"/>
      <c r="E18" s="8"/>
      <c r="F18" s="8"/>
      <c r="G18" s="8"/>
      <c r="H18" s="8"/>
      <c r="I18" s="8"/>
      <c r="J18" s="8"/>
      <c r="K18" s="8"/>
      <c r="L18" s="8"/>
      <c r="M18" s="8"/>
      <c r="N18" s="8"/>
      <c r="O18" s="17"/>
    </row>
    <row r="19" spans="2:15" ht="12" customHeight="1" x14ac:dyDescent="0.45">
      <c r="B19" s="2"/>
      <c r="C19" s="8"/>
      <c r="D19" s="12"/>
      <c r="E19" s="8"/>
      <c r="F19" s="8"/>
      <c r="G19" s="8"/>
      <c r="H19" s="8"/>
      <c r="I19" s="8"/>
      <c r="J19" s="8"/>
      <c r="K19" s="8"/>
      <c r="L19" s="8"/>
      <c r="M19" s="8"/>
      <c r="N19" s="8"/>
      <c r="O19" s="17"/>
    </row>
    <row r="20" spans="2:15" ht="12" customHeight="1" x14ac:dyDescent="0.45">
      <c r="B20" s="23" t="s">
        <v>32</v>
      </c>
      <c r="C20" s="8"/>
      <c r="D20" s="12"/>
      <c r="E20" s="8"/>
      <c r="F20" s="8"/>
      <c r="G20" s="8"/>
      <c r="H20" s="8"/>
      <c r="I20" s="8"/>
      <c r="J20" s="8"/>
      <c r="K20" s="8"/>
      <c r="L20" s="8"/>
      <c r="M20" s="8"/>
      <c r="N20" s="8"/>
      <c r="O20" s="17"/>
    </row>
    <row r="21" spans="2:15" ht="12" customHeight="1" x14ac:dyDescent="0.45">
      <c r="B21" s="22"/>
      <c r="C21" s="1"/>
      <c r="D21" s="6" t="s">
        <v>12</v>
      </c>
      <c r="E21" s="9">
        <v>1</v>
      </c>
      <c r="F21" s="9">
        <f>E21+1</f>
        <v>2</v>
      </c>
      <c r="G21" s="9">
        <f t="shared" ref="G21:I21" si="19">F21+1</f>
        <v>3</v>
      </c>
      <c r="H21" s="9">
        <f t="shared" si="19"/>
        <v>4</v>
      </c>
      <c r="I21" s="9">
        <f t="shared" si="19"/>
        <v>5</v>
      </c>
      <c r="J21" s="9">
        <f>I21+1</f>
        <v>6</v>
      </c>
      <c r="K21" s="9">
        <f t="shared" ref="K21:N21" si="20">J21+1</f>
        <v>7</v>
      </c>
      <c r="L21" s="9">
        <f t="shared" si="20"/>
        <v>8</v>
      </c>
      <c r="M21" s="9">
        <f t="shared" si="20"/>
        <v>9</v>
      </c>
      <c r="N21" s="9">
        <f t="shared" si="20"/>
        <v>10</v>
      </c>
      <c r="O21" s="17"/>
    </row>
    <row r="22" spans="2:15" ht="12" customHeight="1" x14ac:dyDescent="0.45">
      <c r="B22" s="22"/>
      <c r="D22" s="6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</row>
    <row r="23" spans="2:15" ht="12" customHeight="1" x14ac:dyDescent="0.45">
      <c r="B23" s="2" t="s">
        <v>21</v>
      </c>
      <c r="C23" s="8"/>
      <c r="D23" s="19">
        <v>-500</v>
      </c>
      <c r="E23" s="11">
        <f t="shared" ref="E23:N23" si="21">$D$23*$D$25</f>
        <v>-2000</v>
      </c>
      <c r="F23" s="11">
        <f t="shared" si="21"/>
        <v>-2000</v>
      </c>
      <c r="G23" s="11">
        <f t="shared" si="21"/>
        <v>-2000</v>
      </c>
      <c r="H23" s="11">
        <f t="shared" si="21"/>
        <v>-2000</v>
      </c>
      <c r="I23" s="11">
        <f t="shared" si="21"/>
        <v>-2000</v>
      </c>
      <c r="J23" s="11">
        <f t="shared" si="21"/>
        <v>-2000</v>
      </c>
      <c r="K23" s="11">
        <f t="shared" si="21"/>
        <v>-2000</v>
      </c>
      <c r="L23" s="11">
        <f t="shared" si="21"/>
        <v>-2000</v>
      </c>
      <c r="M23" s="11">
        <f t="shared" si="21"/>
        <v>-2000</v>
      </c>
      <c r="N23" s="11">
        <f t="shared" si="21"/>
        <v>-2000</v>
      </c>
      <c r="O23" s="17"/>
    </row>
    <row r="24" spans="2:15" ht="12" customHeight="1" x14ac:dyDescent="0.45">
      <c r="B24" s="2" t="s">
        <v>27</v>
      </c>
      <c r="C24" s="8"/>
      <c r="D24" s="10">
        <v>2E-3</v>
      </c>
      <c r="E24" s="11">
        <f>$D$24*-E23</f>
        <v>4</v>
      </c>
      <c r="F24" s="11">
        <f t="shared" ref="F24:I24" si="22">$D$24*-F23</f>
        <v>4</v>
      </c>
      <c r="G24" s="11">
        <f t="shared" si="22"/>
        <v>4</v>
      </c>
      <c r="H24" s="11">
        <f t="shared" si="22"/>
        <v>4</v>
      </c>
      <c r="I24" s="11">
        <f t="shared" si="22"/>
        <v>4</v>
      </c>
      <c r="J24" s="11">
        <f>$D$24*-J23</f>
        <v>4</v>
      </c>
      <c r="K24" s="11">
        <f t="shared" ref="K24:N24" si="23">$D$24*-K23</f>
        <v>4</v>
      </c>
      <c r="L24" s="11">
        <f t="shared" si="23"/>
        <v>4</v>
      </c>
      <c r="M24" s="11">
        <f t="shared" si="23"/>
        <v>4</v>
      </c>
      <c r="N24" s="11">
        <f t="shared" si="23"/>
        <v>4</v>
      </c>
      <c r="O24" s="17"/>
    </row>
    <row r="25" spans="2:15" ht="12" customHeight="1" x14ac:dyDescent="0.45">
      <c r="B25" s="2" t="s">
        <v>26</v>
      </c>
      <c r="C25" s="8"/>
      <c r="D25" s="25">
        <v>4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7"/>
    </row>
    <row r="26" spans="2:15" ht="12" customHeight="1" x14ac:dyDescent="0.45">
      <c r="B26" s="2" t="s">
        <v>25</v>
      </c>
      <c r="C26" s="8"/>
      <c r="D26" s="19">
        <v>-11</v>
      </c>
      <c r="E26" s="11">
        <f>$D$26*$D$25</f>
        <v>-44</v>
      </c>
      <c r="F26" s="11">
        <f t="shared" ref="F26:I26" si="24">$D$26*$D$25</f>
        <v>-44</v>
      </c>
      <c r="G26" s="11">
        <f t="shared" si="24"/>
        <v>-44</v>
      </c>
      <c r="H26" s="11">
        <f t="shared" si="24"/>
        <v>-44</v>
      </c>
      <c r="I26" s="11">
        <f t="shared" si="24"/>
        <v>-44</v>
      </c>
      <c r="J26" s="11">
        <f>$D$26*$D$25</f>
        <v>-44</v>
      </c>
      <c r="K26" s="11">
        <f t="shared" ref="K26:N26" si="25">$D$26*$D$25</f>
        <v>-44</v>
      </c>
      <c r="L26" s="11">
        <f t="shared" si="25"/>
        <v>-44</v>
      </c>
      <c r="M26" s="11">
        <f t="shared" si="25"/>
        <v>-44</v>
      </c>
      <c r="N26" s="11">
        <f t="shared" si="25"/>
        <v>-44</v>
      </c>
      <c r="O26" s="17"/>
    </row>
    <row r="27" spans="2:15" ht="12" customHeight="1" x14ac:dyDescent="0.45">
      <c r="B27" s="2" t="s">
        <v>24</v>
      </c>
      <c r="C27" s="27">
        <v>529.1</v>
      </c>
      <c r="E27" s="28">
        <f>$C$27*$D$25</f>
        <v>2116.4</v>
      </c>
      <c r="F27" s="28">
        <f t="shared" ref="F27:I27" si="26">$C$27*$D$25</f>
        <v>2116.4</v>
      </c>
      <c r="G27" s="28">
        <f t="shared" si="26"/>
        <v>2116.4</v>
      </c>
      <c r="H27" s="28">
        <f t="shared" si="26"/>
        <v>2116.4</v>
      </c>
      <c r="I27" s="28">
        <f t="shared" si="26"/>
        <v>2116.4</v>
      </c>
      <c r="J27" s="28">
        <f>$C$27*$D$25</f>
        <v>2116.4</v>
      </c>
      <c r="K27" s="28">
        <f t="shared" ref="K27:N27" si="27">$C$27*$D$25</f>
        <v>2116.4</v>
      </c>
      <c r="L27" s="28">
        <f t="shared" si="27"/>
        <v>2116.4</v>
      </c>
      <c r="M27" s="28">
        <f t="shared" si="27"/>
        <v>2116.4</v>
      </c>
      <c r="N27" s="28">
        <f t="shared" si="27"/>
        <v>2116.4</v>
      </c>
      <c r="O27" s="17"/>
    </row>
    <row r="28" spans="2:15" ht="12" customHeight="1" x14ac:dyDescent="0.45">
      <c r="B28" s="2" t="s">
        <v>13</v>
      </c>
      <c r="C28" s="10">
        <v>0</v>
      </c>
      <c r="D28" s="11"/>
      <c r="E28" s="11">
        <f t="shared" ref="E28:N28" si="28">-$C$28*$D$23</f>
        <v>0</v>
      </c>
      <c r="F28" s="11">
        <f t="shared" si="28"/>
        <v>0</v>
      </c>
      <c r="G28" s="11">
        <f t="shared" si="28"/>
        <v>0</v>
      </c>
      <c r="H28" s="11">
        <f t="shared" si="28"/>
        <v>0</v>
      </c>
      <c r="I28" s="11">
        <f t="shared" si="28"/>
        <v>0</v>
      </c>
      <c r="J28" s="11">
        <f t="shared" si="28"/>
        <v>0</v>
      </c>
      <c r="K28" s="11">
        <f t="shared" si="28"/>
        <v>0</v>
      </c>
      <c r="L28" s="11">
        <f t="shared" si="28"/>
        <v>0</v>
      </c>
      <c r="M28" s="11">
        <f t="shared" si="28"/>
        <v>0</v>
      </c>
      <c r="N28" s="11">
        <f t="shared" si="28"/>
        <v>0</v>
      </c>
      <c r="O28" s="17"/>
    </row>
    <row r="29" spans="2:15" ht="12" customHeight="1" x14ac:dyDescent="0.45">
      <c r="B29" s="2" t="s">
        <v>9</v>
      </c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f>-D23</f>
        <v>500</v>
      </c>
      <c r="O29" s="17"/>
    </row>
    <row r="30" spans="2:15" ht="12" customHeight="1" x14ac:dyDescent="0.45">
      <c r="B30" s="2" t="s">
        <v>18</v>
      </c>
      <c r="C30" s="8"/>
      <c r="D30" s="28">
        <f>SUM(D23,D26)</f>
        <v>-511</v>
      </c>
      <c r="E30" s="28">
        <f t="shared" ref="E30:N30" si="29">SUM(E23:E29)</f>
        <v>76.400000000000091</v>
      </c>
      <c r="F30" s="28">
        <f t="shared" si="29"/>
        <v>76.400000000000091</v>
      </c>
      <c r="G30" s="28">
        <f t="shared" si="29"/>
        <v>76.400000000000091</v>
      </c>
      <c r="H30" s="28">
        <f t="shared" si="29"/>
        <v>76.400000000000091</v>
      </c>
      <c r="I30" s="28">
        <f t="shared" si="29"/>
        <v>76.400000000000091</v>
      </c>
      <c r="J30" s="28">
        <f t="shared" si="29"/>
        <v>76.400000000000091</v>
      </c>
      <c r="K30" s="28">
        <f t="shared" si="29"/>
        <v>76.400000000000091</v>
      </c>
      <c r="L30" s="28">
        <f t="shared" si="29"/>
        <v>76.400000000000091</v>
      </c>
      <c r="M30" s="28">
        <f t="shared" si="29"/>
        <v>76.400000000000091</v>
      </c>
      <c r="N30" s="28">
        <f t="shared" si="29"/>
        <v>576.40000000000009</v>
      </c>
      <c r="O30" s="17"/>
    </row>
    <row r="31" spans="2:15" ht="12" customHeight="1" x14ac:dyDescent="0.45">
      <c r="B31" s="2" t="s">
        <v>42</v>
      </c>
      <c r="C31" s="8"/>
      <c r="D31" s="28"/>
      <c r="E31" s="12">
        <f>E30/-$D$23</f>
        <v>0.15280000000000019</v>
      </c>
      <c r="F31" s="12">
        <f t="shared" ref="F31:M31" si="30">F30/-$D$23</f>
        <v>0.15280000000000019</v>
      </c>
      <c r="G31" s="12">
        <f t="shared" si="30"/>
        <v>0.15280000000000019</v>
      </c>
      <c r="H31" s="12">
        <f t="shared" si="30"/>
        <v>0.15280000000000019</v>
      </c>
      <c r="I31" s="12">
        <f t="shared" si="30"/>
        <v>0.15280000000000019</v>
      </c>
      <c r="J31" s="12">
        <f t="shared" si="30"/>
        <v>0.15280000000000019</v>
      </c>
      <c r="K31" s="12">
        <f t="shared" si="30"/>
        <v>0.15280000000000019</v>
      </c>
      <c r="L31" s="12">
        <f t="shared" si="30"/>
        <v>0.15280000000000019</v>
      </c>
      <c r="M31" s="12">
        <f t="shared" si="30"/>
        <v>0.15280000000000019</v>
      </c>
      <c r="N31" s="28"/>
      <c r="O31" s="17"/>
    </row>
    <row r="32" spans="2:15" ht="12" customHeight="1" x14ac:dyDescent="0.45">
      <c r="B32" s="2" t="s">
        <v>19</v>
      </c>
      <c r="C32" s="8"/>
      <c r="D32" s="12">
        <f>IRR(D30:N30)</f>
        <v>0.14844244829714603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7"/>
    </row>
    <row r="33" spans="2:15" ht="20.25" customHeight="1" thickBot="1" x14ac:dyDescent="0.5">
      <c r="B33" s="3" t="s">
        <v>22</v>
      </c>
      <c r="C33" s="26"/>
      <c r="D33" s="14">
        <f>SUM(D30:N30)</f>
        <v>753.00000000000091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2:15" ht="14.65" thickTop="1" x14ac:dyDescent="0.45">
      <c r="B34" s="71" t="s">
        <v>43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2:15" x14ac:dyDescent="0.45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</row>
    <row r="36" spans="2:15" x14ac:dyDescent="0.45">
      <c r="B36" s="72" t="s">
        <v>44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</row>
    <row r="37" spans="2:15" x14ac:dyDescent="0.45"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</row>
  </sheetData>
  <mergeCells count="3">
    <mergeCell ref="B2:O2"/>
    <mergeCell ref="B34:O35"/>
    <mergeCell ref="B36:O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07A0-CBFB-4BF6-8712-0CDB9837036B}">
  <dimension ref="B1:O15"/>
  <sheetViews>
    <sheetView zoomScaleNormal="100" workbookViewId="0"/>
  </sheetViews>
  <sheetFormatPr defaultRowHeight="14.25" x14ac:dyDescent="0.45"/>
  <cols>
    <col min="2" max="2" width="10.265625" customWidth="1"/>
    <col min="3" max="3" width="6.53125" customWidth="1"/>
    <col min="4" max="4" width="5.9296875" customWidth="1"/>
    <col min="5" max="5" width="2.73046875" customWidth="1"/>
    <col min="6" max="6" width="7.53125" customWidth="1"/>
    <col min="7" max="7" width="0.265625" customWidth="1"/>
    <col min="8" max="8" width="4.53125" customWidth="1"/>
    <col min="9" max="9" width="7.53125" customWidth="1"/>
    <col min="10" max="10" width="0.265625" customWidth="1"/>
    <col min="11" max="11" width="5.06640625" customWidth="1"/>
    <col min="12" max="12" width="7.53125" customWidth="1"/>
    <col min="13" max="13" width="0.265625" customWidth="1"/>
    <col min="14" max="14" width="3.53125" customWidth="1"/>
    <col min="15" max="15" width="1.53125" customWidth="1"/>
  </cols>
  <sheetData>
    <row r="1" spans="2:15" ht="14.65" thickBot="1" x14ac:dyDescent="0.5"/>
    <row r="2" spans="2:15" ht="15" customHeight="1" thickTop="1" thickBot="1" x14ac:dyDescent="0.5">
      <c r="B2" s="65" t="s">
        <v>39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2:15" ht="12" customHeight="1" thickTop="1" x14ac:dyDescent="0.45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7"/>
      <c r="O3" s="17"/>
    </row>
    <row r="4" spans="2:15" ht="11.95" customHeight="1" x14ac:dyDescent="0.45">
      <c r="B4" s="31"/>
      <c r="C4" s="8"/>
      <c r="D4" s="8"/>
      <c r="E4" s="8"/>
      <c r="F4" s="70" t="s">
        <v>35</v>
      </c>
      <c r="G4" s="70"/>
      <c r="H4" s="70"/>
      <c r="I4" s="70"/>
      <c r="J4" s="70"/>
      <c r="K4" s="70"/>
      <c r="L4" s="70"/>
      <c r="M4" s="70"/>
      <c r="N4" s="70"/>
      <c r="O4" s="17"/>
    </row>
    <row r="5" spans="2:15" x14ac:dyDescent="0.45">
      <c r="B5" s="31"/>
      <c r="C5" s="1"/>
      <c r="D5" s="1"/>
      <c r="E5" s="33"/>
      <c r="F5" s="46">
        <v>0.02</v>
      </c>
      <c r="G5" s="46"/>
      <c r="H5" s="46"/>
      <c r="I5" s="46">
        <v>0.05</v>
      </c>
      <c r="J5" s="46"/>
      <c r="K5" s="46"/>
      <c r="L5" s="46">
        <v>0.11</v>
      </c>
      <c r="M5" s="46"/>
      <c r="N5" s="1"/>
      <c r="O5" s="17"/>
    </row>
    <row r="6" spans="2:15" x14ac:dyDescent="0.45">
      <c r="B6" s="32" t="s">
        <v>6</v>
      </c>
      <c r="C6" s="33" t="s">
        <v>36</v>
      </c>
      <c r="D6" s="33" t="s">
        <v>5</v>
      </c>
      <c r="E6" s="33"/>
      <c r="F6" s="45">
        <f>F5*D14</f>
        <v>10</v>
      </c>
      <c r="G6" s="45"/>
      <c r="H6" s="45"/>
      <c r="I6" s="45">
        <f>I5*D14</f>
        <v>25</v>
      </c>
      <c r="J6" s="45"/>
      <c r="K6" s="45"/>
      <c r="L6" s="45">
        <f>L5*D14</f>
        <v>55</v>
      </c>
      <c r="M6" s="45"/>
      <c r="N6" s="1"/>
      <c r="O6" s="17"/>
    </row>
    <row r="7" spans="2:15" x14ac:dyDescent="0.45">
      <c r="B7" s="32"/>
      <c r="C7" s="33" t="s">
        <v>37</v>
      </c>
      <c r="D7" s="33"/>
      <c r="E7" s="33"/>
      <c r="F7" s="69" t="s">
        <v>38</v>
      </c>
      <c r="G7" s="69"/>
      <c r="H7" s="69"/>
      <c r="I7" s="69"/>
      <c r="J7" s="69"/>
      <c r="K7" s="69"/>
      <c r="L7" s="69"/>
      <c r="M7" s="69"/>
      <c r="N7" s="69"/>
      <c r="O7" s="17"/>
    </row>
    <row r="8" spans="2:15" x14ac:dyDescent="0.45">
      <c r="B8" s="20" t="s">
        <v>0</v>
      </c>
      <c r="C8" s="34">
        <v>0.6</v>
      </c>
      <c r="D8" s="30">
        <v>300</v>
      </c>
      <c r="E8" s="35"/>
      <c r="F8" s="30">
        <f>IF($F$6&gt;=F9+F10+F11+F12+F13,MIN(D8,$F$6-F9-F10-F11-F12-F13),0)</f>
        <v>0</v>
      </c>
      <c r="G8" s="30"/>
      <c r="H8" s="49" t="s">
        <v>40</v>
      </c>
      <c r="I8" s="30">
        <f>IF($I$6&gt;=I9+I10+I11+I12+I13,MIN(D8,$I$6-I9-I10-I11-I12-I13),0)</f>
        <v>0</v>
      </c>
      <c r="J8" s="30"/>
      <c r="K8" s="49" t="s">
        <v>40</v>
      </c>
      <c r="L8" s="30">
        <f>IF($L$6&gt;=L9+L10+L11+L12+L13,MIN(D8,$L$6-L9-L10-L11-L12-L13),0)</f>
        <v>0</v>
      </c>
      <c r="M8" s="30"/>
      <c r="N8" s="49" t="s">
        <v>40</v>
      </c>
      <c r="O8" s="17"/>
    </row>
    <row r="9" spans="2:15" x14ac:dyDescent="0.45">
      <c r="B9" s="20" t="s">
        <v>1</v>
      </c>
      <c r="C9" s="34">
        <v>0.1</v>
      </c>
      <c r="D9" s="11">
        <v>50</v>
      </c>
      <c r="E9" s="41"/>
      <c r="F9" s="11">
        <f>IF($F$6&gt;=F10+F11+F12+F13,MIN(D9,$F$6-F10-F11-F12-F13),0)</f>
        <v>0</v>
      </c>
      <c r="G9" s="11"/>
      <c r="H9" s="49" t="str">
        <f t="shared" ref="H9:H13" si="0">IF(F9&gt;0,F9/$D9,"")</f>
        <v/>
      </c>
      <c r="I9" s="11">
        <f>IF($I$6&gt;=I10+I11+I12+I13,MIN(D9,$I$6-I10-I11-I12-I13),0)</f>
        <v>0</v>
      </c>
      <c r="J9" s="11"/>
      <c r="K9" s="49" t="str">
        <f t="shared" ref="K9:K12" si="1">IF(I9&gt;0,I9/$D9,"")</f>
        <v/>
      </c>
      <c r="L9" s="11">
        <f>IF($L$6&gt;=L10+L11+L12+L13,MIN(D9,$L$6-L10-L11-L12-L13),0)</f>
        <v>0</v>
      </c>
      <c r="M9" s="11"/>
      <c r="N9" s="49" t="str">
        <f t="shared" ref="N9" si="2">IF(L9&gt;0,L9/$D9,"")</f>
        <v/>
      </c>
      <c r="O9" s="17"/>
    </row>
    <row r="10" spans="2:15" x14ac:dyDescent="0.45">
      <c r="B10" s="20" t="s">
        <v>2</v>
      </c>
      <c r="C10" s="34">
        <v>0.1</v>
      </c>
      <c r="D10" s="11">
        <v>50</v>
      </c>
      <c r="E10" s="41"/>
      <c r="F10" s="11">
        <f>IF($F$6&gt;=F11+F12+F13,MIN(D10,$F$6-F11-F12-F13),0)</f>
        <v>0</v>
      </c>
      <c r="G10" s="11"/>
      <c r="H10" s="49" t="str">
        <f t="shared" si="0"/>
        <v/>
      </c>
      <c r="I10" s="11">
        <f>IF($I$6&gt;=I11+I12+I13,MIN(D10,$I$6-I11-I12-I13),0)</f>
        <v>0</v>
      </c>
      <c r="J10" s="11"/>
      <c r="K10" s="49" t="str">
        <f t="shared" si="1"/>
        <v/>
      </c>
      <c r="L10" s="11">
        <f>IF($L$6&gt;=L11+L12+L13,MIN(D10,$L$6-L11-L12-L13),0)</f>
        <v>0</v>
      </c>
      <c r="M10" s="11"/>
      <c r="N10" s="49" t="str">
        <f t="shared" ref="N10" si="3">IF(L10&gt;0,L10/$D10,"")</f>
        <v/>
      </c>
      <c r="O10" s="17"/>
    </row>
    <row r="11" spans="2:15" x14ac:dyDescent="0.45">
      <c r="B11" s="20" t="s">
        <v>3</v>
      </c>
      <c r="C11" s="34">
        <v>0.1</v>
      </c>
      <c r="D11" s="11">
        <v>50</v>
      </c>
      <c r="E11" s="41"/>
      <c r="F11" s="11">
        <f>IF($F$6&gt;=F12+F13,MIN(D11,$F$6-F12-F13),0)</f>
        <v>0</v>
      </c>
      <c r="G11" s="11"/>
      <c r="H11" s="49" t="str">
        <f t="shared" si="0"/>
        <v/>
      </c>
      <c r="I11" s="11">
        <f>IF($I$6&gt;=I12+I13,MIN(D11,$I$6-I12-I13),0)</f>
        <v>0</v>
      </c>
      <c r="J11" s="11"/>
      <c r="K11" s="49" t="str">
        <f t="shared" si="1"/>
        <v/>
      </c>
      <c r="L11" s="11">
        <f>IF($L$6&gt;=L12+L13,MIN(D11,$L$6-L12-L13),0)</f>
        <v>5</v>
      </c>
      <c r="M11" s="11"/>
      <c r="N11" s="49">
        <f t="shared" ref="N11" si="4">IF(L11&gt;0,L11/$D11,"")</f>
        <v>0.1</v>
      </c>
      <c r="O11" s="17"/>
    </row>
    <row r="12" spans="2:15" x14ac:dyDescent="0.45">
      <c r="B12" s="20" t="s">
        <v>4</v>
      </c>
      <c r="C12" s="34">
        <v>0.06</v>
      </c>
      <c r="D12" s="11">
        <v>30</v>
      </c>
      <c r="E12" s="41"/>
      <c r="F12" s="11">
        <f>IF($F$6&gt;=F13,MIN(D12,$F$6-F13),0)</f>
        <v>0</v>
      </c>
      <c r="G12" s="11"/>
      <c r="H12" s="49" t="str">
        <f t="shared" si="0"/>
        <v/>
      </c>
      <c r="I12" s="11">
        <f>IF($I$6&gt;=I13,MIN(D12,$I$6-I13),0)</f>
        <v>5</v>
      </c>
      <c r="J12" s="11"/>
      <c r="K12" s="49">
        <f t="shared" si="1"/>
        <v>0.16666666666666666</v>
      </c>
      <c r="L12" s="11">
        <f>IF($L$6&gt;=L13,MIN(D12,$L$6-L13),0)</f>
        <v>30</v>
      </c>
      <c r="M12" s="11"/>
      <c r="N12" s="49">
        <f t="shared" ref="N12" si="5">IF(L12&gt;0,L12/$D12,"")</f>
        <v>1</v>
      </c>
      <c r="O12" s="17"/>
    </row>
    <row r="13" spans="2:15" x14ac:dyDescent="0.45">
      <c r="B13" s="20" t="s">
        <v>7</v>
      </c>
      <c r="C13" s="36">
        <v>0.04</v>
      </c>
      <c r="D13" s="40">
        <v>20</v>
      </c>
      <c r="E13" s="42"/>
      <c r="F13" s="40">
        <f>IF($F$6&lt;=D13,$F$6,IF($F$6&gt;=D13,D13))</f>
        <v>10</v>
      </c>
      <c r="G13" s="40"/>
      <c r="H13" s="49">
        <f t="shared" si="0"/>
        <v>0.5</v>
      </c>
      <c r="I13" s="40">
        <f>IF($I$6&lt;=D13,$I$6,IF($I$6&gt;=D13,D13))</f>
        <v>20</v>
      </c>
      <c r="J13" s="40"/>
      <c r="K13" s="49">
        <f>IF(I13&gt;0,I13/$D13,"")</f>
        <v>1</v>
      </c>
      <c r="L13" s="40">
        <f>IF($L$6&lt;=D13,$L$6,IF($L$6&gt;=D13,D13))</f>
        <v>20</v>
      </c>
      <c r="M13" s="40"/>
      <c r="N13" s="49">
        <f>IF(L13&gt;0,L13/$D13,"")</f>
        <v>1</v>
      </c>
      <c r="O13" s="17"/>
    </row>
    <row r="14" spans="2:15" ht="20.25" customHeight="1" thickBot="1" x14ac:dyDescent="0.5">
      <c r="B14" s="37" t="s">
        <v>34</v>
      </c>
      <c r="C14" s="38">
        <f>SUM(C8:C13)</f>
        <v>1</v>
      </c>
      <c r="D14" s="14">
        <f>SUM(D8:D13)</f>
        <v>500</v>
      </c>
      <c r="E14" s="39"/>
      <c r="F14" s="14">
        <f>SUM(F8:F13)</f>
        <v>10</v>
      </c>
      <c r="G14" s="14"/>
      <c r="H14" s="14"/>
      <c r="I14" s="14">
        <f>SUM(I8:I13)</f>
        <v>25</v>
      </c>
      <c r="J14" s="14"/>
      <c r="K14" s="14"/>
      <c r="L14" s="14">
        <f>SUM(L8:L13)</f>
        <v>55</v>
      </c>
      <c r="M14" s="14"/>
      <c r="N14" s="48"/>
      <c r="O14" s="18"/>
    </row>
    <row r="15" spans="2:15" ht="14.65" thickTop="1" x14ac:dyDescent="0.4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</sheetData>
  <mergeCells count="3">
    <mergeCell ref="B2:O2"/>
    <mergeCell ref="F7:N7"/>
    <mergeCell ref="F4:N4"/>
  </mergeCells>
  <conditionalFormatting sqref="F8:G13 I8:J13 L8:M13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ignoredErrors>
    <ignoredError sqref="I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Chapter 16 Figures</vt:lpstr>
      <vt:lpstr>Fig 16.1</vt:lpstr>
      <vt:lpstr>Fig 16.3</vt:lpstr>
      <vt:lpstr>Fig 16.5</vt:lpstr>
      <vt:lpstr>Fig 16.6</vt:lpstr>
      <vt:lpstr>Fig 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Linneman and Kirsch</dc:creator>
  <cp:lastModifiedBy>Bruce Kirsch</cp:lastModifiedBy>
  <dcterms:created xsi:type="dcterms:W3CDTF">2010-07-12T18:36:54Z</dcterms:created>
  <dcterms:modified xsi:type="dcterms:W3CDTF">2025-03-03T15:07:54Z</dcterms:modified>
</cp:coreProperties>
</file>