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REFM Dropbox\Bruce Kirsch\0000000000 Edition 5.2\Online Companion Files\"/>
    </mc:Choice>
  </mc:AlternateContent>
  <xr:revisionPtr revIDLastSave="0" documentId="13_ncr:1_{4214C2B7-1870-4BB2-AB7F-72130B236B01}" xr6:coauthVersionLast="47" xr6:coauthVersionMax="47" xr10:uidLastSave="{00000000-0000-0000-0000-000000000000}"/>
  <bookViews>
    <workbookView xWindow="760" yWindow="0" windowWidth="19340" windowHeight="20970" xr2:uid="{00000000-000D-0000-FFFF-FFFF00000000}"/>
  </bookViews>
  <sheets>
    <sheet name="Chapter 12 Figures" sheetId="10" r:id="rId1"/>
    <sheet name="Fig 12.1 - 12.7" sheetId="8" r:id="rId2"/>
  </sheets>
  <calcPr calcId="191029" calcMode="autoNoTable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0" l="1"/>
  <c r="G60" i="8"/>
  <c r="F60" i="8"/>
  <c r="E60" i="8"/>
  <c r="D60" i="8"/>
  <c r="G59" i="8"/>
  <c r="F59" i="8"/>
  <c r="E59" i="8"/>
  <c r="D59" i="8"/>
  <c r="G58" i="8"/>
  <c r="G78" i="8"/>
  <c r="F58" i="8"/>
  <c r="F78" i="8"/>
  <c r="E58" i="8"/>
  <c r="E78" i="8"/>
  <c r="D58" i="8"/>
  <c r="D78" i="8"/>
  <c r="G69" i="8"/>
  <c r="F69" i="8"/>
  <c r="E69" i="8"/>
  <c r="D69" i="8"/>
  <c r="C84" i="8"/>
  <c r="G83" i="8"/>
  <c r="F83" i="8"/>
  <c r="E83" i="8"/>
  <c r="D83" i="8"/>
  <c r="C83" i="8"/>
  <c r="G82" i="8"/>
  <c r="F82" i="8"/>
  <c r="E82" i="8"/>
  <c r="D82" i="8"/>
  <c r="C81" i="8"/>
  <c r="G80" i="8"/>
  <c r="F80" i="8"/>
  <c r="E80" i="8"/>
  <c r="D80" i="8"/>
  <c r="C80" i="8"/>
  <c r="G79" i="8"/>
  <c r="F79" i="8"/>
  <c r="E79" i="8"/>
  <c r="D79" i="8"/>
  <c r="C79" i="8"/>
  <c r="C78" i="8"/>
  <c r="C77" i="8"/>
  <c r="C76" i="8"/>
  <c r="C75" i="8"/>
  <c r="C73" i="8"/>
  <c r="C71" i="8"/>
  <c r="L145" i="8"/>
  <c r="L140" i="8"/>
  <c r="L138" i="8"/>
  <c r="L136" i="8"/>
  <c r="L131" i="8"/>
  <c r="L150" i="8"/>
  <c r="L142" i="8"/>
  <c r="C105" i="8"/>
  <c r="D18" i="8"/>
  <c r="D41" i="8"/>
  <c r="E14" i="8"/>
  <c r="E41" i="8"/>
  <c r="G100" i="8"/>
  <c r="G113" i="8"/>
  <c r="F100" i="8"/>
  <c r="E100" i="8"/>
  <c r="D100" i="8"/>
  <c r="G57" i="8"/>
  <c r="G77" i="8"/>
  <c r="F57" i="8"/>
  <c r="F77" i="8"/>
  <c r="E57" i="8"/>
  <c r="E77" i="8"/>
  <c r="D57" i="8"/>
  <c r="D77" i="8"/>
  <c r="D53" i="8"/>
  <c r="G17" i="8"/>
  <c r="F17" i="8"/>
  <c r="E17" i="8"/>
  <c r="G16" i="8"/>
  <c r="F16" i="8"/>
  <c r="E16" i="8"/>
  <c r="E15" i="8"/>
  <c r="F9" i="8"/>
  <c r="F15" i="8"/>
  <c r="D22" i="8"/>
  <c r="D26" i="8"/>
  <c r="D51" i="8"/>
  <c r="D71" i="8"/>
  <c r="D73" i="8"/>
  <c r="D143" i="8"/>
  <c r="E18" i="8"/>
  <c r="E22" i="8"/>
  <c r="E26" i="8"/>
  <c r="E43" i="8"/>
  <c r="G9" i="8"/>
  <c r="G15" i="8"/>
  <c r="F14" i="8"/>
  <c r="D31" i="8"/>
  <c r="D36" i="8"/>
  <c r="D38" i="8"/>
  <c r="D56" i="8"/>
  <c r="D99" i="8"/>
  <c r="D101" i="8"/>
  <c r="D103" i="8"/>
  <c r="D61" i="8"/>
  <c r="D64" i="8"/>
  <c r="D84" i="8"/>
  <c r="D76" i="8"/>
  <c r="E42" i="8"/>
  <c r="E31" i="8"/>
  <c r="E36" i="8"/>
  <c r="E38" i="8"/>
  <c r="E56" i="8"/>
  <c r="E53" i="8"/>
  <c r="E99" i="8"/>
  <c r="E101" i="8"/>
  <c r="E103" i="8"/>
  <c r="G14" i="8"/>
  <c r="F18" i="8"/>
  <c r="F41" i="8"/>
  <c r="D81" i="8"/>
  <c r="E61" i="8"/>
  <c r="E81" i="8"/>
  <c r="E76" i="8"/>
  <c r="E51" i="8"/>
  <c r="E71" i="8"/>
  <c r="E73" i="8"/>
  <c r="E64" i="8"/>
  <c r="E84" i="8"/>
  <c r="F22" i="8"/>
  <c r="F53" i="8"/>
  <c r="G18" i="8"/>
  <c r="G41" i="8"/>
  <c r="F51" i="8"/>
  <c r="F71" i="8"/>
  <c r="F73" i="8"/>
  <c r="G22" i="8"/>
  <c r="L132" i="8"/>
  <c r="G53" i="8"/>
  <c r="F26" i="8"/>
  <c r="F42" i="8"/>
  <c r="G51" i="8"/>
  <c r="G71" i="8"/>
  <c r="G73" i="8"/>
  <c r="M132" i="8"/>
  <c r="L133" i="8"/>
  <c r="L152" i="8"/>
  <c r="L157" i="8"/>
  <c r="F43" i="8"/>
  <c r="F31" i="8"/>
  <c r="F36" i="8"/>
  <c r="F38" i="8"/>
  <c r="F56" i="8"/>
  <c r="F99" i="8"/>
  <c r="F101" i="8"/>
  <c r="F103" i="8"/>
  <c r="G42" i="8"/>
  <c r="G26" i="8"/>
  <c r="F61" i="8"/>
  <c r="F64" i="8"/>
  <c r="F84" i="8"/>
  <c r="F76" i="8"/>
  <c r="N132" i="8"/>
  <c r="N133" i="8"/>
  <c r="N152" i="8"/>
  <c r="N157" i="8"/>
  <c r="M133" i="8"/>
  <c r="M152" i="8"/>
  <c r="M157" i="8"/>
  <c r="M160" i="8"/>
  <c r="G43" i="8"/>
  <c r="G31" i="8"/>
  <c r="G36" i="8"/>
  <c r="G38" i="8"/>
  <c r="G56" i="8"/>
  <c r="G99" i="8"/>
  <c r="G61" i="8"/>
  <c r="G64" i="8"/>
  <c r="G84" i="8"/>
  <c r="G76" i="8"/>
  <c r="F81" i="8"/>
  <c r="G112" i="8"/>
  <c r="G114" i="8"/>
  <c r="G117" i="8"/>
  <c r="G119" i="8"/>
  <c r="G101" i="8"/>
  <c r="G81" i="8"/>
  <c r="G102" i="8"/>
  <c r="G103" i="8"/>
  <c r="D105" i="8"/>
  <c r="D107" i="8"/>
  <c r="G121" i="8"/>
  <c r="D160" i="8"/>
  <c r="L159" i="8"/>
  <c r="G122" i="8"/>
  <c r="M159" i="8"/>
  <c r="N159" i="8"/>
  <c r="D161" i="8"/>
  <c r="L160" i="8"/>
  <c r="M161" i="8"/>
  <c r="N161" i="8"/>
  <c r="N160" i="8"/>
</calcChain>
</file>

<file path=xl/sharedStrings.xml><?xml version="1.0" encoding="utf-8"?>
<sst xmlns="http://schemas.openxmlformats.org/spreadsheetml/2006/main" count="206" uniqueCount="159">
  <si>
    <t>Forecasting Variables</t>
  </si>
  <si>
    <t>Acquisitions during period</t>
  </si>
  <si>
    <t>Developments during period</t>
  </si>
  <si>
    <t xml:space="preserve">Rate of return on new acquisitions </t>
  </si>
  <si>
    <t xml:space="preserve">Rate of return on new development </t>
  </si>
  <si>
    <t>Dispositions during period</t>
  </si>
  <si>
    <t>Cap rate on dispositions</t>
  </si>
  <si>
    <t>NA</t>
  </si>
  <si>
    <t>NOI Growth</t>
  </si>
  <si>
    <t>Subtotal</t>
  </si>
  <si>
    <t>Parking</t>
  </si>
  <si>
    <t>Other</t>
  </si>
  <si>
    <t>Fees from noncombined affiliates</t>
  </si>
  <si>
    <t>Interest income</t>
  </si>
  <si>
    <t>General and administrative</t>
  </si>
  <si>
    <t>EBITDA</t>
  </si>
  <si>
    <t>Amortization of financing costs</t>
  </si>
  <si>
    <t>Depreciation</t>
  </si>
  <si>
    <t>Impairment on securities and assets held for sale</t>
  </si>
  <si>
    <t>Net income before minority interest</t>
  </si>
  <si>
    <t>Income from investment in limited partnerships</t>
  </si>
  <si>
    <t>Gain (loss) on sale of real estate</t>
  </si>
  <si>
    <t>Net income before pref div and extra items</t>
  </si>
  <si>
    <t>Preferred dividends</t>
  </si>
  <si>
    <t>Adjustments to Derive FFO:</t>
  </si>
  <si>
    <t>Impairment on assets held for sale</t>
  </si>
  <si>
    <t>Estimated Capital Expenditures</t>
  </si>
  <si>
    <t>Equity Value</t>
  </si>
  <si>
    <t>Stabilized EBITDA</t>
  </si>
  <si>
    <t>Capped Stabilized NOI</t>
  </si>
  <si>
    <t>% Difference between Equity Values</t>
  </si>
  <si>
    <t>Baseline</t>
  </si>
  <si>
    <t>Property Ownership Cap Rate</t>
  </si>
  <si>
    <t xml:space="preserve">Value of property portfolio </t>
  </si>
  <si>
    <t xml:space="preserve">Parking </t>
  </si>
  <si>
    <t>Parking Multiple</t>
  </si>
  <si>
    <t>Fees from Noncombined Affiliates</t>
  </si>
  <si>
    <t>Fees from Noncombined Affiliates Multiple</t>
  </si>
  <si>
    <t xml:space="preserve">Other        </t>
  </si>
  <si>
    <t>Other Multiple</t>
  </si>
  <si>
    <t>Add other assets:</t>
  </si>
  <si>
    <t>Development project underway</t>
  </si>
  <si>
    <t xml:space="preserve">Land held for future development or sale </t>
  </si>
  <si>
    <t xml:space="preserve">Cash and equivalents </t>
  </si>
  <si>
    <t xml:space="preserve">Other miscellaneous assets </t>
  </si>
  <si>
    <t>Gross value of assets</t>
  </si>
  <si>
    <t>Deduct:</t>
  </si>
  <si>
    <t xml:space="preserve">Total liabilities </t>
  </si>
  <si>
    <t xml:space="preserve">Preferred stock </t>
  </si>
  <si>
    <t>Net Asset Value</t>
  </si>
  <si>
    <t>DCF Equity Value</t>
  </si>
  <si>
    <t>% Difference between NAV and DCF</t>
  </si>
  <si>
    <t>Year 1</t>
  </si>
  <si>
    <t>Year 2</t>
  </si>
  <si>
    <t>Year 3</t>
  </si>
  <si>
    <t>Year 4</t>
  </si>
  <si>
    <t>Growth in EBITDA</t>
  </si>
  <si>
    <t>Stabilized NOI in Year 4</t>
  </si>
  <si>
    <t>Debt in Year 4</t>
  </si>
  <si>
    <t>NOI Stabilized in Year 4</t>
  </si>
  <si>
    <t>% Difference from baseline NAV</t>
  </si>
  <si>
    <t>Performance Indicators</t>
  </si>
  <si>
    <t>Assumptions:</t>
  </si>
  <si>
    <t>Discount Rate</t>
  </si>
  <si>
    <t>Fig 12.6</t>
  </si>
  <si>
    <t>Fig 12.5</t>
  </si>
  <si>
    <t>Fig 12.4</t>
  </si>
  <si>
    <t>Fig 12.3</t>
  </si>
  <si>
    <t>Fig 12.2</t>
  </si>
  <si>
    <t>Year 4 Cap Rate</t>
  </si>
  <si>
    <t>Average Debt Outstanding (in Year 4)</t>
  </si>
  <si>
    <t>Debt service expense</t>
  </si>
  <si>
    <t>Subtotal Rents from existing properties, new acquisitions, new developments, dispositions</t>
  </si>
  <si>
    <t>(Gain) loss on sale of real estate/other adjustments</t>
  </si>
  <si>
    <t>Property operating expenses</t>
  </si>
  <si>
    <t>Total Cash Flow</t>
  </si>
  <si>
    <t>Operating Cash Flows</t>
  </si>
  <si>
    <t>Equity Value with DCF</t>
  </si>
  <si>
    <r>
      <t xml:space="preserve">Sale Cash Flow </t>
    </r>
    <r>
      <rPr>
        <i/>
        <sz val="9"/>
        <color theme="1" tint="0.249977111117893"/>
        <rFont val="Calibri"/>
        <family val="2"/>
        <scheme val="minor"/>
      </rPr>
      <t>(Year 4  Op. CF / .08)</t>
    </r>
  </si>
  <si>
    <t>Cap Rate (r – g)</t>
  </si>
  <si>
    <t>(11% – 3%)</t>
  </si>
  <si>
    <t>Add value of other income:</t>
  </si>
  <si>
    <t xml:space="preserve">Value of other income </t>
  </si>
  <si>
    <t>Other investments in unconsol. subsid. (Year 4)</t>
  </si>
  <si>
    <t>Value of other assets</t>
  </si>
  <si>
    <t>Fig 12.1</t>
  </si>
  <si>
    <t>Higher Value</t>
  </si>
  <si>
    <t>Lower Value</t>
  </si>
  <si>
    <t>(Same in all cases)</t>
  </si>
  <si>
    <t>Rents – Existing properties</t>
  </si>
  <si>
    <t>Rents – New acquisitions</t>
  </si>
  <si>
    <t>Rents – New developments</t>
  </si>
  <si>
    <t>Rents – Dispositions</t>
  </si>
  <si>
    <t xml:space="preserve"> EBITDA</t>
  </si>
  <si>
    <t xml:space="preserve"> Net income before extraordinary items</t>
  </si>
  <si>
    <t xml:space="preserve"> Property NOI</t>
  </si>
  <si>
    <t xml:space="preserve"> Funds from Operations (FFO)</t>
  </si>
  <si>
    <t xml:space="preserve"> Adjusted Funds from Operations (AFFO/FAD)</t>
  </si>
  <si>
    <t>FJCL Company Projection Model ($ in 000s)</t>
  </si>
  <si>
    <t>Minority interest in partially-owned assets</t>
  </si>
  <si>
    <t>Existing properties revenue growth</t>
  </si>
  <si>
    <t>Rental expense as % of revenues</t>
  </si>
  <si>
    <t>Minority interest in operating partnerships</t>
  </si>
  <si>
    <t>Cap Ex as % of rental revenues</t>
  </si>
  <si>
    <t>FJCL Company FFO Calculation ($ in 000s)</t>
  </si>
  <si>
    <t>FJCL Company AFFO/FAD Calculation ($ in 000s)</t>
  </si>
  <si>
    <t>Minority interest in operating parterships (OPs)</t>
  </si>
  <si>
    <t>Depreciation (incl. OP depreciation) and amortization</t>
  </si>
  <si>
    <t>Fig 12.7</t>
  </si>
  <si>
    <t>FJCL Company Valued by Simple DCF  ($ in 000s)</t>
  </si>
  <si>
    <t>Cap Ex, TIs and Leasing Commissions</t>
  </si>
  <si>
    <t>Cap Ex, TIs &amp; Leasing Commissions</t>
  </si>
  <si>
    <t>Less: Cap Ex, TIs and LCs</t>
  </si>
  <si>
    <t>FJCL Company Valued by Cap Rate ($ in 000s)</t>
  </si>
  <si>
    <t>FJCL Company NAV Components and Calculation ($ in 000s)</t>
  </si>
  <si>
    <t>FJCL Company NAV at Three Property Cap Rates ($ in 000s)</t>
  </si>
  <si>
    <t>Straight-line rent adjustment and FAS adjustments</t>
  </si>
  <si>
    <t>Make = to corresponding value in Fig. 12.1 above.</t>
  </si>
  <si>
    <t>Value of property portfolio + value of other income + value of other assets.</t>
  </si>
  <si>
    <t>Gross value of assets plus two deduction lines above.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</si>
  <si>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</si>
  <si>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</si>
  <si>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</si>
  <si>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</si>
  <si>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</si>
  <si>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</si>
  <si>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</si>
  <si>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</si>
  <si>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</si>
  <si>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</si>
  <si>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</si>
  <si>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</si>
  <si>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</si>
  <si>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</si>
  <si>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</si>
  <si>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</si>
  <si>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</si>
  <si>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</si>
  <si>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</si>
  <si>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</si>
  <si>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</si>
  <si>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</si>
  <si>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</si>
  <si>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</si>
  <si>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</si>
  <si>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</si>
  <si>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</si>
  <si>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</si>
  <si>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</si>
  <si>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</si>
  <si>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</si>
  <si>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</si>
  <si>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Line</t>
  </si>
  <si>
    <t>Make = to the corr. value in Line AB in Fig. 12.1 above.</t>
  </si>
  <si>
    <t>INSTRUCTIONS:</t>
  </si>
  <si>
    <t>Fill in the blue shaded cells per the instructions given in column E</t>
  </si>
  <si>
    <t>(Purposefully different from what is given in text)</t>
  </si>
  <si>
    <t>NOI / Cap Rate</t>
  </si>
  <si>
    <t>Sum of the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</si>
</sst>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PV of Cash Flows at&quot;\ 0.00%"/>
    <numFmt numFmtId="166" formatCode="0.00&quot;x&quot;"/>
    <numFmt numFmtId="167" formatCode="0.00%;[Red]\(0.00%\)"/>
    <numFmt numFmtId="168" formatCode="&quot;All Contents Copyright © 2018-&quot;###0\ &quot;by Dr. Peter Linneman. All rights reserved.&quot;"/>
  </numFmts>
  <fonts count="15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67B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C58A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3F67B1"/>
      </left>
      <right/>
      <top/>
      <bottom/>
      <diagonal/>
    </border>
    <border>
      <left style="thick">
        <color rgb="FF3F67B1"/>
      </left>
      <right/>
      <top style="thick">
        <color rgb="FF3F67B1"/>
      </top>
      <bottom style="thick">
        <color rgb="FF3F67B1"/>
      </bottom>
      <diagonal/>
    </border>
    <border>
      <left/>
      <right/>
      <top style="thick">
        <color rgb="FF3F67B1"/>
      </top>
      <bottom style="thick">
        <color rgb="FF3F67B1"/>
      </bottom>
      <diagonal/>
    </border>
    <border>
      <left/>
      <right style="thick">
        <color rgb="FF3F67B1"/>
      </right>
      <top style="thick">
        <color rgb="FF3F67B1"/>
      </top>
      <bottom style="thick">
        <color rgb="FF3F67B1"/>
      </bottom>
      <diagonal/>
    </border>
    <border>
      <left/>
      <right style="thick">
        <color rgb="FF3F67B1"/>
      </right>
      <top/>
      <bottom/>
      <diagonal/>
    </border>
    <border>
      <left style="thick">
        <color rgb="FF3F67B1"/>
      </left>
      <right/>
      <top/>
      <bottom style="thick">
        <color rgb="FF3F67B1"/>
      </bottom>
      <diagonal/>
    </border>
    <border>
      <left/>
      <right/>
      <top/>
      <bottom style="thick">
        <color rgb="FF3F67B1"/>
      </bottom>
      <diagonal/>
    </border>
    <border>
      <left/>
      <right style="thick">
        <color rgb="FF3F67B1"/>
      </right>
      <top/>
      <bottom style="thick">
        <color rgb="FF3F67B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Fill="1"/>
    <xf numFmtId="10" fontId="5" fillId="0" borderId="0" xfId="0" applyNumberFormat="1" applyFont="1"/>
    <xf numFmtId="0" fontId="3" fillId="0" borderId="0" xfId="0" applyFont="1"/>
    <xf numFmtId="0" fontId="3" fillId="0" borderId="0" xfId="0" applyFont="1" applyFill="1"/>
    <xf numFmtId="0" fontId="8" fillId="0" borderId="0" xfId="0" applyFont="1"/>
    <xf numFmtId="0" fontId="9" fillId="2" borderId="1" xfId="0" applyFont="1" applyFill="1" applyBorder="1"/>
    <xf numFmtId="0" fontId="3" fillId="0" borderId="0" xfId="0" applyFont="1" applyAlignment="1">
      <alignment vertical="top"/>
    </xf>
    <xf numFmtId="0" fontId="3" fillId="2" borderId="2" xfId="0" applyFont="1" applyFill="1" applyBorder="1"/>
    <xf numFmtId="0" fontId="9" fillId="2" borderId="0" xfId="0" applyFont="1" applyFill="1" applyBorder="1"/>
    <xf numFmtId="0" fontId="3" fillId="2" borderId="6" xfId="0" applyFont="1" applyFill="1" applyBorder="1"/>
    <xf numFmtId="0" fontId="9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5" fontId="5" fillId="2" borderId="0" xfId="0" applyNumberFormat="1" applyFont="1" applyFill="1" applyBorder="1" applyAlignment="1">
      <alignment horizontal="right"/>
    </xf>
    <xf numFmtId="9" fontId="5" fillId="2" borderId="0" xfId="2" applyFont="1" applyFill="1" applyBorder="1" applyAlignment="1">
      <alignment horizontal="right"/>
    </xf>
    <xf numFmtId="164" fontId="5" fillId="2" borderId="0" xfId="2" applyNumberFormat="1" applyFont="1" applyFill="1" applyBorder="1" applyAlignment="1">
      <alignment horizontal="right"/>
    </xf>
    <xf numFmtId="5" fontId="9" fillId="2" borderId="0" xfId="0" applyNumberFormat="1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right"/>
    </xf>
    <xf numFmtId="164" fontId="8" fillId="2" borderId="0" xfId="2" applyNumberFormat="1" applyFont="1" applyFill="1" applyBorder="1" applyAlignment="1">
      <alignment horizontal="right"/>
    </xf>
    <xf numFmtId="164" fontId="9" fillId="2" borderId="0" xfId="2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9" fillId="2" borderId="8" xfId="0" applyFont="1" applyFill="1" applyBorder="1" applyAlignment="1">
      <alignment horizontal="right" vertical="top"/>
    </xf>
    <xf numFmtId="10" fontId="9" fillId="2" borderId="8" xfId="2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/>
    </xf>
    <xf numFmtId="38" fontId="9" fillId="2" borderId="0" xfId="0" applyNumberFormat="1" applyFont="1" applyFill="1" applyBorder="1" applyAlignment="1">
      <alignment horizontal="right"/>
    </xf>
    <xf numFmtId="38" fontId="9" fillId="2" borderId="1" xfId="0" applyNumberFormat="1" applyFont="1" applyFill="1" applyBorder="1" applyAlignment="1">
      <alignment horizontal="right"/>
    </xf>
    <xf numFmtId="38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/>
    <xf numFmtId="38" fontId="9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left" vertical="top" wrapText="1"/>
    </xf>
    <xf numFmtId="10" fontId="9" fillId="2" borderId="0" xfId="2" applyNumberFormat="1" applyFont="1" applyFill="1" applyBorder="1" applyAlignment="1">
      <alignment horizontal="right"/>
    </xf>
    <xf numFmtId="0" fontId="9" fillId="2" borderId="6" xfId="0" applyFont="1" applyFill="1" applyBorder="1"/>
    <xf numFmtId="165" fontId="9" fillId="2" borderId="0" xfId="0" applyNumberFormat="1" applyFont="1" applyFill="1" applyBorder="1" applyAlignment="1">
      <alignment horizontal="left"/>
    </xf>
    <xf numFmtId="6" fontId="9" fillId="2" borderId="8" xfId="0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8" fontId="9" fillId="2" borderId="0" xfId="0" applyNumberFormat="1" applyFont="1" applyFill="1" applyBorder="1"/>
    <xf numFmtId="38" fontId="9" fillId="2" borderId="1" xfId="0" applyNumberFormat="1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horizontal="left" indent="1"/>
    </xf>
    <xf numFmtId="5" fontId="9" fillId="2" borderId="0" xfId="0" applyNumberFormat="1" applyFont="1" applyFill="1" applyBorder="1"/>
    <xf numFmtId="164" fontId="9" fillId="2" borderId="0" xfId="2" applyNumberFormat="1" applyFont="1" applyFill="1" applyBorder="1"/>
    <xf numFmtId="0" fontId="3" fillId="2" borderId="0" xfId="0" applyFont="1" applyFill="1" applyBorder="1"/>
    <xf numFmtId="6" fontId="8" fillId="2" borderId="0" xfId="0" applyNumberFormat="1" applyFont="1" applyFill="1" applyBorder="1" applyAlignment="1">
      <alignment horizontal="right" wrapText="1"/>
    </xf>
    <xf numFmtId="0" fontId="6" fillId="2" borderId="2" xfId="0" applyFont="1" applyFill="1" applyBorder="1"/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 indent="1"/>
    </xf>
    <xf numFmtId="0" fontId="8" fillId="2" borderId="0" xfId="0" applyFont="1" applyFill="1" applyBorder="1" applyAlignment="1">
      <alignment horizontal="left" wrapText="1" indent="1"/>
    </xf>
    <xf numFmtId="0" fontId="9" fillId="2" borderId="0" xfId="0" applyFont="1" applyFill="1" applyBorder="1" applyAlignment="1">
      <alignment horizontal="left" vertical="top" wrapText="1" indent="1"/>
    </xf>
    <xf numFmtId="0" fontId="3" fillId="2" borderId="7" xfId="0" applyFont="1" applyFill="1" applyBorder="1"/>
    <xf numFmtId="0" fontId="3" fillId="2" borderId="9" xfId="0" applyFont="1" applyFill="1" applyBorder="1"/>
    <xf numFmtId="38" fontId="9" fillId="2" borderId="0" xfId="0" applyNumberFormat="1" applyFont="1" applyFill="1" applyBorder="1" applyAlignment="1">
      <alignment horizontal="center" wrapText="1"/>
    </xf>
    <xf numFmtId="6" fontId="8" fillId="2" borderId="0" xfId="0" applyNumberFormat="1" applyFont="1" applyFill="1" applyBorder="1" applyAlignment="1">
      <alignment horizontal="center" wrapText="1"/>
    </xf>
    <xf numFmtId="10" fontId="9" fillId="2" borderId="0" xfId="0" applyNumberFormat="1" applyFont="1" applyFill="1" applyBorder="1" applyAlignment="1">
      <alignment horizontal="center" wrapText="1"/>
    </xf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horizontal="right"/>
    </xf>
    <xf numFmtId="6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top"/>
    </xf>
    <xf numFmtId="6" fontId="8" fillId="2" borderId="0" xfId="0" applyNumberFormat="1" applyFont="1" applyFill="1" applyBorder="1" applyAlignment="1">
      <alignment horizontal="center"/>
    </xf>
    <xf numFmtId="6" fontId="8" fillId="2" borderId="0" xfId="0" applyNumberFormat="1" applyFont="1" applyFill="1" applyBorder="1" applyAlignment="1">
      <alignment horizontal="right"/>
    </xf>
    <xf numFmtId="0" fontId="9" fillId="2" borderId="8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right" vertical="center" wrapText="1" indent="1"/>
    </xf>
    <xf numFmtId="38" fontId="9" fillId="2" borderId="6" xfId="0" applyNumberFormat="1" applyFont="1" applyFill="1" applyBorder="1" applyAlignment="1">
      <alignment horizontal="right" wrapText="1" indent="1"/>
    </xf>
    <xf numFmtId="6" fontId="8" fillId="2" borderId="6" xfId="0" applyNumberFormat="1" applyFont="1" applyFill="1" applyBorder="1" applyAlignment="1">
      <alignment horizontal="right" wrapText="1" indent="1"/>
    </xf>
    <xf numFmtId="6" fontId="9" fillId="2" borderId="6" xfId="0" applyNumberFormat="1" applyFont="1" applyFill="1" applyBorder="1" applyAlignment="1">
      <alignment horizontal="right" wrapText="1" indent="1"/>
    </xf>
    <xf numFmtId="38" fontId="8" fillId="2" borderId="6" xfId="0" applyNumberFormat="1" applyFont="1" applyFill="1" applyBorder="1" applyAlignment="1">
      <alignment horizontal="right" wrapText="1" indent="1"/>
    </xf>
    <xf numFmtId="0" fontId="8" fillId="2" borderId="2" xfId="0" applyFont="1" applyFill="1" applyBorder="1" applyAlignment="1">
      <alignment horizontal="left" indent="1"/>
    </xf>
    <xf numFmtId="0" fontId="9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/>
    <xf numFmtId="0" fontId="12" fillId="2" borderId="8" xfId="0" applyFont="1" applyFill="1" applyBorder="1" applyAlignment="1"/>
    <xf numFmtId="5" fontId="12" fillId="2" borderId="8" xfId="0" applyNumberFormat="1" applyFont="1" applyFill="1" applyBorder="1" applyAlignment="1"/>
    <xf numFmtId="0" fontId="12" fillId="4" borderId="10" xfId="0" applyFont="1" applyFill="1" applyBorder="1" applyAlignment="1">
      <alignment vertical="center"/>
    </xf>
    <xf numFmtId="37" fontId="12" fillId="4" borderId="11" xfId="0" applyNumberFormat="1" applyFont="1" applyFill="1" applyBorder="1" applyAlignment="1">
      <alignment vertical="center"/>
    </xf>
    <xf numFmtId="37" fontId="12" fillId="4" borderId="12" xfId="0" applyNumberFormat="1" applyFont="1" applyFill="1" applyBorder="1" applyAlignment="1">
      <alignment vertical="center"/>
    </xf>
    <xf numFmtId="5" fontId="12" fillId="4" borderId="11" xfId="0" applyNumberFormat="1" applyFont="1" applyFill="1" applyBorder="1" applyAlignment="1">
      <alignment vertical="center"/>
    </xf>
    <xf numFmtId="5" fontId="12" fillId="4" borderId="12" xfId="0" applyNumberFormat="1" applyFont="1" applyFill="1" applyBorder="1" applyAlignment="1">
      <alignment vertical="center"/>
    </xf>
    <xf numFmtId="6" fontId="10" fillId="2" borderId="0" xfId="0" applyNumberFormat="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indent="1"/>
    </xf>
    <xf numFmtId="0" fontId="10" fillId="2" borderId="0" xfId="0" applyFont="1" applyFill="1" applyBorder="1"/>
    <xf numFmtId="5" fontId="10" fillId="2" borderId="0" xfId="0" applyNumberFormat="1" applyFont="1" applyFill="1" applyBorder="1"/>
    <xf numFmtId="0" fontId="10" fillId="2" borderId="7" xfId="0" applyFont="1" applyFill="1" applyBorder="1" applyAlignment="1">
      <alignment horizontal="left" vertical="top" indent="1"/>
    </xf>
    <xf numFmtId="0" fontId="10" fillId="2" borderId="8" xfId="0" applyFont="1" applyFill="1" applyBorder="1" applyAlignment="1">
      <alignment vertical="top"/>
    </xf>
    <xf numFmtId="10" fontId="10" fillId="2" borderId="8" xfId="2" applyNumberFormat="1" applyFont="1" applyFill="1" applyBorder="1" applyAlignment="1">
      <alignment vertical="top"/>
    </xf>
    <xf numFmtId="10" fontId="5" fillId="2" borderId="6" xfId="0" applyNumberFormat="1" applyFont="1" applyFill="1" applyBorder="1" applyAlignment="1">
      <alignment horizontal="right" wrapText="1" indent="1"/>
    </xf>
    <xf numFmtId="0" fontId="10" fillId="2" borderId="8" xfId="0" applyFont="1" applyFill="1" applyBorder="1" applyAlignment="1">
      <alignment horizontal="left" vertical="top"/>
    </xf>
    <xf numFmtId="6" fontId="10" fillId="2" borderId="6" xfId="0" applyNumberFormat="1" applyFont="1" applyFill="1" applyBorder="1" applyAlignment="1">
      <alignment horizontal="right" wrapText="1" indent="1"/>
    </xf>
    <xf numFmtId="10" fontId="10" fillId="2" borderId="9" xfId="2" applyNumberFormat="1" applyFont="1" applyFill="1" applyBorder="1" applyAlignment="1">
      <alignment horizontal="right" vertical="top" indent="1"/>
    </xf>
    <xf numFmtId="0" fontId="10" fillId="2" borderId="0" xfId="0" applyFont="1" applyFill="1" applyBorder="1" applyAlignment="1">
      <alignment horizontal="left"/>
    </xf>
    <xf numFmtId="10" fontId="10" fillId="2" borderId="0" xfId="2" applyNumberFormat="1" applyFont="1" applyFill="1" applyBorder="1" applyAlignment="1">
      <alignment horizontal="center"/>
    </xf>
    <xf numFmtId="167" fontId="10" fillId="2" borderId="0" xfId="2" applyNumberFormat="1" applyFont="1" applyFill="1" applyBorder="1" applyAlignment="1">
      <alignment horizontal="center"/>
    </xf>
    <xf numFmtId="10" fontId="10" fillId="2" borderId="8" xfId="2" applyNumberFormat="1" applyFont="1" applyFill="1" applyBorder="1" applyAlignment="1">
      <alignment horizontal="left" vertical="top"/>
    </xf>
    <xf numFmtId="10" fontId="10" fillId="2" borderId="8" xfId="2" applyNumberFormat="1" applyFont="1" applyFill="1" applyBorder="1" applyAlignment="1">
      <alignment horizontal="center" vertical="top"/>
    </xf>
    <xf numFmtId="167" fontId="10" fillId="2" borderId="8" xfId="2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left" indent="2"/>
    </xf>
    <xf numFmtId="0" fontId="0" fillId="0" borderId="0" xfId="0" applyFill="1"/>
    <xf numFmtId="0" fontId="9" fillId="2" borderId="0" xfId="0" applyFont="1" applyFill="1" applyAlignment="1">
      <alignment horizontal="center"/>
    </xf>
    <xf numFmtId="0" fontId="0" fillId="5" borderId="0" xfId="0" applyFill="1"/>
    <xf numFmtId="168" fontId="14" fillId="5" borderId="0" xfId="3" applyNumberFormat="1" applyFont="1" applyFill="1" applyAlignment="1">
      <alignment horizontal="left" vertical="center" indent="12"/>
    </xf>
    <xf numFmtId="38" fontId="10" fillId="2" borderId="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6" fontId="10" fillId="2" borderId="0" xfId="1" applyNumberFormat="1" applyFont="1" applyFill="1" applyBorder="1" applyAlignment="1">
      <alignment horizontal="center"/>
    </xf>
    <xf numFmtId="6" fontId="13" fillId="2" borderId="0" xfId="0" applyNumberFormat="1" applyFont="1" applyFill="1" applyBorder="1" applyAlignment="1">
      <alignment horizontal="center"/>
    </xf>
    <xf numFmtId="38" fontId="10" fillId="2" borderId="0" xfId="0" applyNumberFormat="1" applyFont="1" applyFill="1" applyBorder="1" applyAlignment="1">
      <alignment horizontal="center" vertical="top"/>
    </xf>
    <xf numFmtId="5" fontId="10" fillId="2" borderId="0" xfId="0" applyNumberFormat="1" applyFont="1" applyFill="1" applyBorder="1" applyAlignment="1">
      <alignment horizontal="center" wrapText="1"/>
    </xf>
    <xf numFmtId="6" fontId="10" fillId="2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6" borderId="0" xfId="0" applyFont="1" applyFill="1" applyAlignment="1">
      <alignment horizontal="center" vertical="center"/>
    </xf>
    <xf numFmtId="38" fontId="9" fillId="6" borderId="6" xfId="0" applyNumberFormat="1" applyFont="1" applyFill="1" applyBorder="1" applyAlignment="1">
      <alignment horizontal="right" wrapText="1" indent="1"/>
    </xf>
    <xf numFmtId="6" fontId="8" fillId="6" borderId="6" xfId="0" applyNumberFormat="1" applyFont="1" applyFill="1" applyBorder="1" applyAlignment="1">
      <alignment horizontal="right" wrapText="1" indent="1"/>
    </xf>
    <xf numFmtId="38" fontId="9" fillId="6" borderId="6" xfId="0" applyNumberFormat="1" applyFont="1" applyFill="1" applyBorder="1" applyAlignment="1">
      <alignment horizontal="right" vertical="top" wrapText="1" indent="1"/>
    </xf>
    <xf numFmtId="166" fontId="5" fillId="2" borderId="6" xfId="1" applyNumberFormat="1" applyFont="1" applyFill="1" applyBorder="1" applyAlignment="1">
      <alignment horizontal="right" wrapText="1" indent="1"/>
    </xf>
  </cellXfs>
  <cellStyles count="4">
    <cellStyle name="Comma" xfId="1" builtinId="3"/>
    <cellStyle name="Normal" xfId="0" builtinId="0"/>
    <cellStyle name="Normal 2" xfId="3" xr:uid="{44468582-EBF4-4415-966F-B0CD2D6DDDA6}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222092</xdr:colOff>
      <xdr:row>42</xdr:row>
      <xdr:rowOff>131762</xdr:rowOff>
    </xdr:from>
    <xdr:ext cx="6624442" cy="103156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5BE766-D1ED-4DEC-8514-DF5A7693C82D}"/>
            </a:ext>
          </a:extLst>
        </xdr:cNvPr>
        <xdr:cNvSpPr txBox="1"/>
      </xdr:nvSpPr>
      <xdr:spPr>
        <a:xfrm>
          <a:off x="857092" y="7799387"/>
          <a:ext cx="6624442" cy="1031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3000" b="0">
              <a:solidFill>
                <a:schemeClr val="bg1"/>
              </a:solidFill>
            </a:rPr>
            <a:t>Online Companion to Chapter</a:t>
          </a:r>
          <a:r>
            <a:rPr lang="en-US" sz="3000" b="0" baseline="0">
              <a:solidFill>
                <a:schemeClr val="bg1"/>
              </a:solidFill>
            </a:rPr>
            <a:t> 12 Figures </a:t>
          </a:r>
        </a:p>
        <a:p>
          <a:pPr algn="ctr"/>
          <a:r>
            <a:rPr lang="en-US" sz="3000" b="0" baseline="0">
              <a:solidFill>
                <a:schemeClr val="bg1"/>
              </a:solidFill>
            </a:rPr>
            <a:t>Real Estate Company Analysis</a:t>
          </a:r>
        </a:p>
      </xdr:txBody>
    </xdr:sp>
    <xdr:clientData/>
  </xdr:oneCellAnchor>
  <xdr:twoCellAnchor editAs="oneCell">
    <xdr:from>
      <xdr:col>1</xdr:col>
      <xdr:colOff>460376</xdr:colOff>
      <xdr:row>2</xdr:row>
      <xdr:rowOff>89958</xdr:rowOff>
    </xdr:from>
    <xdr:to>
      <xdr:col>11</xdr:col>
      <xdr:colOff>557146</xdr:colOff>
      <xdr:row>41</xdr:row>
      <xdr:rowOff>139174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CF42D43-83F2-4D6D-85A0-64062D9B4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309" y="454025"/>
          <a:ext cx="6700770" cy="7148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9E210-0713-4228-B7A3-85C7D908215E}">
  <dimension ref="C9:L54"/>
  <sheetViews>
    <sheetView tabSelected="1" zoomScale="80" zoomScaleNormal="80" workbookViewId="0">
      <selection activeCell="C8" sqref="C8"/>
    </sheetView>
  </sheetViews>
  <sheetFormatPr defaultColWidth="9.08984375" defaultRowHeight="14.5" x14ac:dyDescent="0.35"/>
  <cols>
    <col min="1" max="16384" width="9.08984375" style="107"/>
  </cols>
  <sheetData>
    <row r="9" s="107" customFormat="1" x14ac:dyDescent="0.35"/>
    <row r="54" spans="3:12" x14ac:dyDescent="0.35">
      <c r="C54" s="108">
        <f ca="1">YEAR(TODAY())</f>
        <v>2022</v>
      </c>
      <c r="D54" s="108"/>
      <c r="E54" s="108"/>
      <c r="F54" s="108"/>
      <c r="G54" s="108"/>
      <c r="H54" s="108"/>
      <c r="I54" s="108"/>
      <c r="J54" s="108"/>
      <c r="K54" s="108"/>
      <c r="L54" s="108"/>
    </row>
  </sheetData>
  <mergeCells count="1">
    <mergeCell ref="C54:L54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62"/>
  <sheetViews>
    <sheetView topLeftCell="A95" zoomScaleNormal="100" workbookViewId="0">
      <selection activeCell="A128" sqref="A128"/>
    </sheetView>
  </sheetViews>
  <sheetFormatPr defaultColWidth="9.08984375" defaultRowHeight="12" outlineLevelRow="1" x14ac:dyDescent="0.3"/>
  <cols>
    <col min="1" max="1" width="6.1796875" style="1" customWidth="1"/>
    <col min="2" max="2" width="1.6328125" style="4" customWidth="1"/>
    <col min="3" max="3" width="35.36328125" style="1" customWidth="1"/>
    <col min="4" max="4" width="10.1796875" style="1" customWidth="1"/>
    <col min="5" max="7" width="9.6328125" style="1" customWidth="1"/>
    <col min="8" max="8" width="1.6328125" style="1" customWidth="1"/>
    <col min="9" max="9" width="6.6328125" style="1" customWidth="1"/>
    <col min="10" max="10" width="1.7265625" style="1" customWidth="1"/>
    <col min="11" max="11" width="31.54296875" style="1" customWidth="1"/>
    <col min="12" max="14" width="9.6328125" style="1" customWidth="1"/>
    <col min="15" max="15" width="1.7265625" style="1" customWidth="1"/>
    <col min="16" max="16384" width="9.08984375" style="1"/>
  </cols>
  <sheetData>
    <row r="1" spans="1:10" ht="12.5" thickBot="1" x14ac:dyDescent="0.35">
      <c r="A1" s="6" t="s">
        <v>85</v>
      </c>
      <c r="I1" s="78"/>
    </row>
    <row r="2" spans="1:10" s="2" customFormat="1" ht="15" customHeight="1" thickTop="1" thickBot="1" x14ac:dyDescent="0.35">
      <c r="A2" s="5"/>
      <c r="B2" s="110" t="s">
        <v>98</v>
      </c>
      <c r="C2" s="111"/>
      <c r="D2" s="111"/>
      <c r="E2" s="111"/>
      <c r="F2" s="111"/>
      <c r="G2" s="111"/>
      <c r="H2" s="112"/>
      <c r="I2" s="78"/>
      <c r="J2" s="78"/>
    </row>
    <row r="3" spans="1:10" s="5" customFormat="1" ht="12" customHeight="1" thickTop="1" x14ac:dyDescent="0.3">
      <c r="B3" s="9"/>
      <c r="C3" s="10"/>
      <c r="D3" s="10"/>
      <c r="E3" s="10"/>
      <c r="F3" s="10"/>
      <c r="G3" s="10"/>
      <c r="H3" s="11"/>
      <c r="I3" s="78"/>
      <c r="J3" s="78"/>
    </row>
    <row r="4" spans="1:10" s="2" customFormat="1" x14ac:dyDescent="0.3">
      <c r="A4" s="5"/>
      <c r="B4" s="9"/>
      <c r="C4" s="10"/>
      <c r="D4" s="12" t="s">
        <v>52</v>
      </c>
      <c r="E4" s="12" t="s">
        <v>53</v>
      </c>
      <c r="F4" s="12" t="s">
        <v>54</v>
      </c>
      <c r="G4" s="12" t="s">
        <v>55</v>
      </c>
      <c r="H4" s="11"/>
      <c r="I4" s="106" t="s">
        <v>152</v>
      </c>
      <c r="J4" s="78"/>
    </row>
    <row r="5" spans="1:10" s="2" customFormat="1" x14ac:dyDescent="0.3">
      <c r="A5" s="5"/>
      <c r="B5" s="9"/>
      <c r="C5" s="13" t="s">
        <v>0</v>
      </c>
      <c r="D5" s="10"/>
      <c r="E5" s="10"/>
      <c r="F5" s="10"/>
      <c r="G5" s="10"/>
      <c r="H5" s="11"/>
      <c r="J5" s="78"/>
    </row>
    <row r="6" spans="1:10" s="5" customFormat="1" x14ac:dyDescent="0.3">
      <c r="B6" s="9"/>
      <c r="C6" s="10" t="s">
        <v>100</v>
      </c>
      <c r="D6" s="16">
        <v>0</v>
      </c>
      <c r="E6" s="16">
        <v>5.2747748597908081E-2</v>
      </c>
      <c r="F6" s="16">
        <v>4.4186637332567863E-2</v>
      </c>
      <c r="G6" s="16">
        <v>3.3367964984877214E-2</v>
      </c>
      <c r="H6" s="11"/>
      <c r="I6" s="104" t="s">
        <v>120</v>
      </c>
      <c r="J6" s="78"/>
    </row>
    <row r="7" spans="1:10" x14ac:dyDescent="0.3">
      <c r="A7" s="5"/>
      <c r="B7" s="9"/>
      <c r="C7" s="10" t="s">
        <v>1</v>
      </c>
      <c r="D7" s="14">
        <v>0</v>
      </c>
      <c r="E7" s="14">
        <v>11200</v>
      </c>
      <c r="F7" s="14">
        <v>20000</v>
      </c>
      <c r="G7" s="14">
        <v>30000</v>
      </c>
      <c r="H7" s="11"/>
      <c r="I7" s="104" t="s">
        <v>121</v>
      </c>
      <c r="J7" s="78"/>
    </row>
    <row r="8" spans="1:10" x14ac:dyDescent="0.3">
      <c r="A8" s="5"/>
      <c r="B8" s="9"/>
      <c r="C8" s="10" t="s">
        <v>2</v>
      </c>
      <c r="D8" s="14">
        <v>0</v>
      </c>
      <c r="E8" s="14">
        <v>22500</v>
      </c>
      <c r="F8" s="14">
        <v>37800</v>
      </c>
      <c r="G8" s="14">
        <v>50000</v>
      </c>
      <c r="H8" s="11"/>
      <c r="I8" s="104" t="s">
        <v>122</v>
      </c>
      <c r="J8" s="78"/>
    </row>
    <row r="9" spans="1:10" x14ac:dyDescent="0.3">
      <c r="A9" s="5"/>
      <c r="B9" s="9"/>
      <c r="C9" s="10" t="s">
        <v>3</v>
      </c>
      <c r="D9" s="15">
        <v>0</v>
      </c>
      <c r="E9" s="16">
        <v>8.5000000000000006E-2</v>
      </c>
      <c r="F9" s="16">
        <f>+E9</f>
        <v>8.5000000000000006E-2</v>
      </c>
      <c r="G9" s="16">
        <f>+F9</f>
        <v>8.5000000000000006E-2</v>
      </c>
      <c r="H9" s="11"/>
      <c r="I9" s="104" t="s">
        <v>123</v>
      </c>
      <c r="J9" s="78"/>
    </row>
    <row r="10" spans="1:10" x14ac:dyDescent="0.3">
      <c r="A10" s="5"/>
      <c r="B10" s="9"/>
      <c r="C10" s="10" t="s">
        <v>4</v>
      </c>
      <c r="D10" s="15">
        <v>0</v>
      </c>
      <c r="E10" s="16">
        <v>0.08</v>
      </c>
      <c r="F10" s="16">
        <v>0.08</v>
      </c>
      <c r="G10" s="16">
        <v>0.08</v>
      </c>
      <c r="H10" s="11"/>
      <c r="I10" s="104" t="s">
        <v>124</v>
      </c>
      <c r="J10" s="78"/>
    </row>
    <row r="11" spans="1:10" x14ac:dyDescent="0.3">
      <c r="A11" s="5"/>
      <c r="B11" s="9"/>
      <c r="C11" s="10" t="s">
        <v>5</v>
      </c>
      <c r="D11" s="14">
        <v>0</v>
      </c>
      <c r="E11" s="14">
        <v>-30000</v>
      </c>
      <c r="F11" s="14">
        <v>0</v>
      </c>
      <c r="G11" s="14">
        <v>0</v>
      </c>
      <c r="H11" s="11"/>
      <c r="I11" s="104" t="s">
        <v>125</v>
      </c>
      <c r="J11" s="78"/>
    </row>
    <row r="12" spans="1:10" x14ac:dyDescent="0.3">
      <c r="A12" s="5"/>
      <c r="B12" s="9"/>
      <c r="C12" s="10" t="s">
        <v>6</v>
      </c>
      <c r="D12" s="14" t="s">
        <v>7</v>
      </c>
      <c r="E12" s="16">
        <v>9.1999999999999998E-2</v>
      </c>
      <c r="F12" s="16">
        <v>0.09</v>
      </c>
      <c r="G12" s="16">
        <v>0.09</v>
      </c>
      <c r="H12" s="11"/>
      <c r="I12" s="104" t="s">
        <v>126</v>
      </c>
      <c r="J12" s="78"/>
    </row>
    <row r="13" spans="1:10" x14ac:dyDescent="0.3">
      <c r="A13" s="5"/>
      <c r="B13" s="9"/>
      <c r="C13" s="10"/>
      <c r="D13" s="17"/>
      <c r="E13" s="17"/>
      <c r="F13" s="17"/>
      <c r="G13" s="17"/>
      <c r="H13" s="11"/>
      <c r="I13" s="104"/>
      <c r="J13" s="78"/>
    </row>
    <row r="14" spans="1:10" x14ac:dyDescent="0.3">
      <c r="A14" s="5"/>
      <c r="B14" s="9"/>
      <c r="C14" s="29" t="s">
        <v>89</v>
      </c>
      <c r="D14" s="63">
        <v>287450</v>
      </c>
      <c r="E14" s="63">
        <f>+D14*(1+E6)</f>
        <v>302612.34033446864</v>
      </c>
      <c r="F14" s="63">
        <f>+E14*(1+F6)+(E15*(1+F6))+(E16*(1+F6))+E11*E12</f>
        <v>316097.36369512667</v>
      </c>
      <c r="G14" s="63">
        <f>+F14*(1+G6)+(F15*(1+G6))+(F16*(1+G6))</f>
        <v>331526.51972530619</v>
      </c>
      <c r="H14" s="11"/>
      <c r="I14" s="104" t="s">
        <v>127</v>
      </c>
      <c r="J14" s="78"/>
    </row>
    <row r="15" spans="1:10" x14ac:dyDescent="0.3">
      <c r="A15" s="5"/>
      <c r="B15" s="9"/>
      <c r="C15" s="29" t="s">
        <v>90</v>
      </c>
      <c r="D15" s="26">
        <v>0</v>
      </c>
      <c r="E15" s="26">
        <f t="shared" ref="E15:G16" si="0">+E7*E9</f>
        <v>952.00000000000011</v>
      </c>
      <c r="F15" s="26">
        <f t="shared" si="0"/>
        <v>1700.0000000000002</v>
      </c>
      <c r="G15" s="26">
        <f t="shared" si="0"/>
        <v>2550</v>
      </c>
      <c r="H15" s="11"/>
      <c r="I15" s="104" t="s">
        <v>128</v>
      </c>
      <c r="J15" s="78"/>
    </row>
    <row r="16" spans="1:10" x14ac:dyDescent="0.3">
      <c r="A16" s="5"/>
      <c r="B16" s="9"/>
      <c r="C16" s="29" t="s">
        <v>91</v>
      </c>
      <c r="D16" s="26">
        <v>0</v>
      </c>
      <c r="E16" s="26">
        <f t="shared" si="0"/>
        <v>1800</v>
      </c>
      <c r="F16" s="26">
        <f t="shared" si="0"/>
        <v>3024</v>
      </c>
      <c r="G16" s="26">
        <f t="shared" si="0"/>
        <v>4000</v>
      </c>
      <c r="H16" s="11"/>
      <c r="I16" s="104" t="s">
        <v>129</v>
      </c>
      <c r="J16" s="78"/>
    </row>
    <row r="17" spans="1:10" x14ac:dyDescent="0.3">
      <c r="A17" s="5"/>
      <c r="B17" s="9"/>
      <c r="C17" s="30" t="s">
        <v>92</v>
      </c>
      <c r="D17" s="27">
        <v>0</v>
      </c>
      <c r="E17" s="27">
        <f>+E11*E12</f>
        <v>-2760</v>
      </c>
      <c r="F17" s="27">
        <f>+F11*F12</f>
        <v>0</v>
      </c>
      <c r="G17" s="27">
        <f>+G11*G12</f>
        <v>0</v>
      </c>
      <c r="H17" s="11"/>
      <c r="I17" s="104" t="s">
        <v>130</v>
      </c>
      <c r="J17" s="78"/>
    </row>
    <row r="18" spans="1:10" x14ac:dyDescent="0.3">
      <c r="A18" s="5"/>
      <c r="B18" s="9"/>
      <c r="C18" s="31" t="s">
        <v>9</v>
      </c>
      <c r="D18" s="28">
        <f>+SUM(D14:D17)</f>
        <v>287450</v>
      </c>
      <c r="E18" s="28">
        <f t="shared" ref="E18:G18" si="1">+SUM(E14:E17)</f>
        <v>302604.34033446864</v>
      </c>
      <c r="F18" s="28">
        <f t="shared" si="1"/>
        <v>320821.36369512667</v>
      </c>
      <c r="G18" s="28">
        <f t="shared" si="1"/>
        <v>338076.51972530619</v>
      </c>
      <c r="H18" s="11"/>
      <c r="I18" s="104" t="s">
        <v>131</v>
      </c>
      <c r="J18" s="78"/>
    </row>
    <row r="19" spans="1:10" x14ac:dyDescent="0.3">
      <c r="A19" s="5"/>
      <c r="B19" s="9"/>
      <c r="C19" s="29" t="s">
        <v>10</v>
      </c>
      <c r="D19" s="26">
        <v>12712</v>
      </c>
      <c r="E19" s="26">
        <v>11501</v>
      </c>
      <c r="F19" s="26">
        <v>11501</v>
      </c>
      <c r="G19" s="26">
        <v>11789</v>
      </c>
      <c r="H19" s="11"/>
      <c r="I19" s="104" t="s">
        <v>132</v>
      </c>
      <c r="J19" s="78"/>
    </row>
    <row r="20" spans="1:10" x14ac:dyDescent="0.3">
      <c r="A20" s="5"/>
      <c r="B20" s="9"/>
      <c r="C20" s="29" t="s">
        <v>11</v>
      </c>
      <c r="D20" s="26">
        <v>6301</v>
      </c>
      <c r="E20" s="26">
        <v>6305</v>
      </c>
      <c r="F20" s="26">
        <v>6308</v>
      </c>
      <c r="G20" s="26">
        <v>6965</v>
      </c>
      <c r="H20" s="11"/>
      <c r="I20" s="104" t="s">
        <v>133</v>
      </c>
      <c r="J20" s="78"/>
    </row>
    <row r="21" spans="1:10" x14ac:dyDescent="0.3">
      <c r="A21" s="5"/>
      <c r="B21" s="9"/>
      <c r="C21" s="30" t="s">
        <v>74</v>
      </c>
      <c r="D21" s="27">
        <v>-100605</v>
      </c>
      <c r="E21" s="27">
        <v>-97009</v>
      </c>
      <c r="F21" s="27">
        <v>-103417.75553467727</v>
      </c>
      <c r="G21" s="27">
        <v>-112603.7426287267</v>
      </c>
      <c r="H21" s="11"/>
      <c r="I21" s="104" t="s">
        <v>134</v>
      </c>
      <c r="J21" s="78"/>
    </row>
    <row r="22" spans="1:10" s="4" customFormat="1" ht="12.75" customHeight="1" x14ac:dyDescent="0.3">
      <c r="A22" s="5"/>
      <c r="B22" s="9"/>
      <c r="C22" s="81" t="s">
        <v>95</v>
      </c>
      <c r="D22" s="82">
        <f>+SUM(D18:D21)</f>
        <v>205858</v>
      </c>
      <c r="E22" s="82">
        <f>+SUM(E18:E21)</f>
        <v>223401.34033446864</v>
      </c>
      <c r="F22" s="82">
        <f>+SUM(F18:F21)</f>
        <v>235212.6081604494</v>
      </c>
      <c r="G22" s="83">
        <f>+SUM(G18:G21)</f>
        <v>244226.77709657949</v>
      </c>
      <c r="H22" s="11"/>
      <c r="I22" s="104" t="s">
        <v>135</v>
      </c>
      <c r="J22" s="78"/>
    </row>
    <row r="23" spans="1:10" x14ac:dyDescent="0.3">
      <c r="A23" s="5"/>
      <c r="B23" s="9"/>
      <c r="C23" s="10" t="s">
        <v>12</v>
      </c>
      <c r="D23" s="26">
        <v>1508</v>
      </c>
      <c r="E23" s="26">
        <v>1609</v>
      </c>
      <c r="F23" s="26">
        <v>1618</v>
      </c>
      <c r="G23" s="26">
        <v>1656</v>
      </c>
      <c r="H23" s="11"/>
      <c r="I23" s="104" t="s">
        <v>136</v>
      </c>
      <c r="J23" s="78"/>
    </row>
    <row r="24" spans="1:10" x14ac:dyDescent="0.3">
      <c r="A24" s="5"/>
      <c r="B24" s="9"/>
      <c r="C24" s="10" t="s">
        <v>13</v>
      </c>
      <c r="D24" s="26">
        <v>4012</v>
      </c>
      <c r="E24" s="26">
        <v>2502</v>
      </c>
      <c r="F24" s="26">
        <v>2000</v>
      </c>
      <c r="G24" s="26">
        <v>2000</v>
      </c>
      <c r="H24" s="11"/>
      <c r="I24" s="104" t="s">
        <v>137</v>
      </c>
      <c r="J24" s="78"/>
    </row>
    <row r="25" spans="1:10" x14ac:dyDescent="0.3">
      <c r="A25" s="5"/>
      <c r="B25" s="9"/>
      <c r="C25" s="7" t="s">
        <v>14</v>
      </c>
      <c r="D25" s="27">
        <v>-11564</v>
      </c>
      <c r="E25" s="27">
        <v>-13113</v>
      </c>
      <c r="F25" s="27">
        <v>-12912</v>
      </c>
      <c r="G25" s="27">
        <v>-13645</v>
      </c>
      <c r="H25" s="11"/>
      <c r="I25" s="104" t="s">
        <v>138</v>
      </c>
      <c r="J25" s="78"/>
    </row>
    <row r="26" spans="1:10" ht="12.75" customHeight="1" x14ac:dyDescent="0.3">
      <c r="A26" s="5"/>
      <c r="B26" s="9"/>
      <c r="C26" s="81" t="s">
        <v>93</v>
      </c>
      <c r="D26" s="82">
        <f>+SUM(D22:D25)</f>
        <v>199814</v>
      </c>
      <c r="E26" s="82">
        <f>+SUM(E22:E25)</f>
        <v>214399.34033446864</v>
      </c>
      <c r="F26" s="82">
        <f>+SUM(F22:F25)</f>
        <v>225918.6081604494</v>
      </c>
      <c r="G26" s="83">
        <f>+SUM(G22:G25)</f>
        <v>234237.77709657949</v>
      </c>
      <c r="H26" s="11"/>
      <c r="I26" s="104" t="s">
        <v>139</v>
      </c>
      <c r="J26" s="78"/>
    </row>
    <row r="27" spans="1:10" x14ac:dyDescent="0.3">
      <c r="A27" s="5"/>
      <c r="B27" s="9"/>
      <c r="C27" s="10" t="s">
        <v>71</v>
      </c>
      <c r="D27" s="26">
        <v>-72876</v>
      </c>
      <c r="E27" s="26">
        <v>-82519</v>
      </c>
      <c r="F27" s="26">
        <v>-82253</v>
      </c>
      <c r="G27" s="26">
        <v>-84802</v>
      </c>
      <c r="H27" s="11"/>
      <c r="I27" s="104" t="s">
        <v>140</v>
      </c>
      <c r="J27" s="78"/>
    </row>
    <row r="28" spans="1:10" x14ac:dyDescent="0.3">
      <c r="A28" s="5"/>
      <c r="B28" s="9"/>
      <c r="C28" s="10" t="s">
        <v>16</v>
      </c>
      <c r="D28" s="26">
        <v>-500</v>
      </c>
      <c r="E28" s="26">
        <v>0</v>
      </c>
      <c r="F28" s="26">
        <v>0</v>
      </c>
      <c r="G28" s="26">
        <v>0</v>
      </c>
      <c r="H28" s="11"/>
      <c r="I28" s="104" t="s">
        <v>141</v>
      </c>
      <c r="J28" s="78"/>
    </row>
    <row r="29" spans="1:10" x14ac:dyDescent="0.3">
      <c r="A29" s="5"/>
      <c r="B29" s="9"/>
      <c r="C29" s="10" t="s">
        <v>17</v>
      </c>
      <c r="D29" s="26">
        <v>-57500</v>
      </c>
      <c r="E29" s="26">
        <v>-68200</v>
      </c>
      <c r="F29" s="26">
        <v>-69712</v>
      </c>
      <c r="G29" s="26">
        <v>-73218</v>
      </c>
      <c r="H29" s="11"/>
      <c r="I29" s="104" t="s">
        <v>142</v>
      </c>
      <c r="J29" s="78"/>
    </row>
    <row r="30" spans="1:10" x14ac:dyDescent="0.3">
      <c r="A30" s="5"/>
      <c r="B30" s="9"/>
      <c r="C30" s="7" t="s">
        <v>18</v>
      </c>
      <c r="D30" s="27">
        <v>-12685</v>
      </c>
      <c r="E30" s="27">
        <v>0</v>
      </c>
      <c r="F30" s="27">
        <v>0</v>
      </c>
      <c r="G30" s="27">
        <v>0</v>
      </c>
      <c r="H30" s="11"/>
      <c r="I30" s="104" t="s">
        <v>143</v>
      </c>
      <c r="J30" s="78"/>
    </row>
    <row r="31" spans="1:10" x14ac:dyDescent="0.3">
      <c r="A31" s="5"/>
      <c r="B31" s="9"/>
      <c r="C31" s="31" t="s">
        <v>19</v>
      </c>
      <c r="D31" s="28">
        <f>+SUM(D26:D30)</f>
        <v>56253</v>
      </c>
      <c r="E31" s="28">
        <f>+SUM(E26:E30)</f>
        <v>63680.340334468638</v>
      </c>
      <c r="F31" s="28">
        <f>+SUM(F26:F30)</f>
        <v>73953.608160449396</v>
      </c>
      <c r="G31" s="28">
        <f>+SUM(G26:G30)</f>
        <v>76217.777096579492</v>
      </c>
      <c r="H31" s="11"/>
      <c r="I31" s="104" t="s">
        <v>144</v>
      </c>
      <c r="J31" s="78"/>
    </row>
    <row r="32" spans="1:10" x14ac:dyDescent="0.3">
      <c r="A32" s="5"/>
      <c r="B32" s="9"/>
      <c r="C32" s="10" t="s">
        <v>102</v>
      </c>
      <c r="D32" s="26">
        <v>-7612</v>
      </c>
      <c r="E32" s="26">
        <v>-10136</v>
      </c>
      <c r="F32" s="26">
        <v>-10085</v>
      </c>
      <c r="G32" s="26">
        <v>-10800</v>
      </c>
      <c r="H32" s="11"/>
      <c r="I32" s="104" t="s">
        <v>145</v>
      </c>
      <c r="J32" s="78"/>
    </row>
    <row r="33" spans="1:10" x14ac:dyDescent="0.3">
      <c r="A33" s="5"/>
      <c r="B33" s="9"/>
      <c r="C33" s="10" t="s">
        <v>99</v>
      </c>
      <c r="D33" s="26">
        <v>-812</v>
      </c>
      <c r="E33" s="26">
        <v>-500</v>
      </c>
      <c r="F33" s="26">
        <v>-500</v>
      </c>
      <c r="G33" s="26">
        <v>-500</v>
      </c>
      <c r="H33" s="11"/>
      <c r="I33" s="104" t="s">
        <v>146</v>
      </c>
      <c r="J33" s="78"/>
    </row>
    <row r="34" spans="1:10" x14ac:dyDescent="0.3">
      <c r="A34" s="5"/>
      <c r="B34" s="9"/>
      <c r="C34" s="10" t="s">
        <v>20</v>
      </c>
      <c r="D34" s="26">
        <v>6908</v>
      </c>
      <c r="E34" s="26">
        <v>10712</v>
      </c>
      <c r="F34" s="26">
        <v>6600</v>
      </c>
      <c r="G34" s="26">
        <v>6800</v>
      </c>
      <c r="H34" s="11"/>
      <c r="I34" s="104" t="s">
        <v>147</v>
      </c>
      <c r="J34" s="78"/>
    </row>
    <row r="35" spans="1:10" x14ac:dyDescent="0.3">
      <c r="A35" s="5"/>
      <c r="B35" s="9"/>
      <c r="C35" s="7" t="s">
        <v>21</v>
      </c>
      <c r="D35" s="27">
        <v>0</v>
      </c>
      <c r="E35" s="27">
        <v>8125</v>
      </c>
      <c r="F35" s="27">
        <v>0</v>
      </c>
      <c r="G35" s="27">
        <v>0</v>
      </c>
      <c r="H35" s="11"/>
      <c r="I35" s="104" t="s">
        <v>148</v>
      </c>
      <c r="J35" s="78"/>
    </row>
    <row r="36" spans="1:10" x14ac:dyDescent="0.3">
      <c r="A36" s="5"/>
      <c r="B36" s="9"/>
      <c r="C36" s="31" t="s">
        <v>22</v>
      </c>
      <c r="D36" s="28">
        <f>+SUM(D31:D35)</f>
        <v>54737</v>
      </c>
      <c r="E36" s="28">
        <f>+SUM(E31:E35)</f>
        <v>71881.340334468638</v>
      </c>
      <c r="F36" s="28">
        <f>+SUM(F31:F35)</f>
        <v>69968.608160449396</v>
      </c>
      <c r="G36" s="28">
        <f>+SUM(G31:G35)</f>
        <v>71717.777096579492</v>
      </c>
      <c r="H36" s="11"/>
      <c r="I36" s="104" t="s">
        <v>149</v>
      </c>
      <c r="J36" s="78"/>
    </row>
    <row r="37" spans="1:10" x14ac:dyDescent="0.3">
      <c r="A37" s="5"/>
      <c r="B37" s="9"/>
      <c r="C37" s="7" t="s">
        <v>23</v>
      </c>
      <c r="D37" s="27">
        <v>-5700</v>
      </c>
      <c r="E37" s="27">
        <v>-5600</v>
      </c>
      <c r="F37" s="27">
        <v>-4500</v>
      </c>
      <c r="G37" s="27">
        <v>-4500</v>
      </c>
      <c r="H37" s="11"/>
      <c r="I37" s="104" t="s">
        <v>150</v>
      </c>
      <c r="J37" s="78"/>
    </row>
    <row r="38" spans="1:10" ht="12.75" customHeight="1" x14ac:dyDescent="0.3">
      <c r="A38" s="5"/>
      <c r="B38" s="9"/>
      <c r="C38" s="81" t="s">
        <v>94</v>
      </c>
      <c r="D38" s="84">
        <f>+SUM(D36:D37)</f>
        <v>49037</v>
      </c>
      <c r="E38" s="84">
        <f>+SUM(E36:E37)</f>
        <v>66281.340334468638</v>
      </c>
      <c r="F38" s="84">
        <f>+SUM(F36:F37)</f>
        <v>65468.608160449396</v>
      </c>
      <c r="G38" s="85">
        <f>+SUM(G36:G37)</f>
        <v>67217.777096579492</v>
      </c>
      <c r="H38" s="11"/>
      <c r="I38" s="104" t="s">
        <v>151</v>
      </c>
      <c r="J38" s="78"/>
    </row>
    <row r="39" spans="1:10" x14ac:dyDescent="0.3">
      <c r="A39" s="5"/>
      <c r="B39" s="9"/>
      <c r="C39" s="10"/>
      <c r="D39" s="10"/>
      <c r="E39" s="10"/>
      <c r="F39" s="10"/>
      <c r="G39" s="10"/>
      <c r="H39" s="11"/>
      <c r="I39" s="78"/>
      <c r="J39" s="78"/>
    </row>
    <row r="40" spans="1:10" x14ac:dyDescent="0.3">
      <c r="A40" s="5"/>
      <c r="B40" s="9"/>
      <c r="C40" s="13" t="s">
        <v>61</v>
      </c>
      <c r="D40" s="19"/>
      <c r="E40" s="19"/>
      <c r="F40" s="19"/>
      <c r="G40" s="19"/>
      <c r="H40" s="11"/>
      <c r="I40" s="78"/>
      <c r="J40" s="78"/>
    </row>
    <row r="41" spans="1:10" x14ac:dyDescent="0.3">
      <c r="A41" s="5"/>
      <c r="B41" s="9"/>
      <c r="C41" s="10" t="s">
        <v>101</v>
      </c>
      <c r="D41" s="35">
        <f>+-D21/D14</f>
        <v>0.34999130283527569</v>
      </c>
      <c r="E41" s="35">
        <f>+-E21/E14</f>
        <v>0.32057185735644084</v>
      </c>
      <c r="F41" s="35">
        <f>+-F21/F14</f>
        <v>0.32717057278093231</v>
      </c>
      <c r="G41" s="35">
        <f>+-G21/G14</f>
        <v>0.33965229304137445</v>
      </c>
      <c r="H41" s="11"/>
      <c r="I41" s="78"/>
      <c r="J41" s="78"/>
    </row>
    <row r="42" spans="1:10" x14ac:dyDescent="0.3">
      <c r="A42" s="5"/>
      <c r="B42" s="9"/>
      <c r="C42" s="10" t="s">
        <v>8</v>
      </c>
      <c r="D42" s="20"/>
      <c r="E42" s="35">
        <f>+(E22-D22)/D22</f>
        <v>8.522059057441847E-2</v>
      </c>
      <c r="F42" s="35">
        <f>+(F22-E22)/E22</f>
        <v>5.2870174405835448E-2</v>
      </c>
      <c r="G42" s="35">
        <f>+(G22-F22)/F22</f>
        <v>3.8323493823856219E-2</v>
      </c>
      <c r="H42" s="11"/>
      <c r="I42" s="78"/>
      <c r="J42" s="78"/>
    </row>
    <row r="43" spans="1:10" ht="20.25" customHeight="1" thickBot="1" x14ac:dyDescent="0.35">
      <c r="A43" s="5"/>
      <c r="B43" s="21"/>
      <c r="C43" s="22" t="s">
        <v>56</v>
      </c>
      <c r="D43" s="23"/>
      <c r="E43" s="24">
        <f>+(E26-D26)/D26</f>
        <v>7.2994586637916456E-2</v>
      </c>
      <c r="F43" s="24">
        <f>+(F26-E26)/E26</f>
        <v>5.372809360332171E-2</v>
      </c>
      <c r="G43" s="24">
        <f>+(G26-F26)/F26</f>
        <v>3.6823743753864435E-2</v>
      </c>
      <c r="H43" s="25"/>
      <c r="I43" s="78"/>
      <c r="J43" s="78"/>
    </row>
    <row r="44" spans="1:10" customFormat="1" ht="15" thickTop="1" x14ac:dyDescent="0.35">
      <c r="A44" s="105"/>
    </row>
    <row r="45" spans="1:10" customFormat="1" ht="14.5" x14ac:dyDescent="0.35">
      <c r="A45" s="105"/>
    </row>
    <row r="46" spans="1:10" ht="12.5" thickBot="1" x14ac:dyDescent="0.35"/>
    <row r="47" spans="1:10" ht="15" customHeight="1" thickTop="1" thickBot="1" x14ac:dyDescent="0.35">
      <c r="A47" s="6" t="s">
        <v>68</v>
      </c>
      <c r="B47" s="110" t="s">
        <v>104</v>
      </c>
      <c r="C47" s="111"/>
      <c r="D47" s="111"/>
      <c r="E47" s="111"/>
      <c r="F47" s="111"/>
      <c r="G47" s="111"/>
      <c r="H47" s="112"/>
    </row>
    <row r="48" spans="1:10" ht="12.5" thickTop="1" x14ac:dyDescent="0.3">
      <c r="B48" s="9"/>
      <c r="C48" s="32"/>
      <c r="D48" s="32"/>
      <c r="E48" s="32"/>
      <c r="F48" s="32"/>
      <c r="G48" s="32"/>
      <c r="H48" s="11"/>
    </row>
    <row r="49" spans="2:8" x14ac:dyDescent="0.3">
      <c r="B49" s="9"/>
      <c r="C49" s="10"/>
      <c r="D49" s="12" t="s">
        <v>52</v>
      </c>
      <c r="E49" s="12" t="s">
        <v>53</v>
      </c>
      <c r="F49" s="12" t="s">
        <v>54</v>
      </c>
      <c r="G49" s="12" t="s">
        <v>55</v>
      </c>
      <c r="H49" s="11"/>
    </row>
    <row r="50" spans="2:8" x14ac:dyDescent="0.3">
      <c r="B50" s="9"/>
      <c r="C50" s="10"/>
      <c r="D50" s="10"/>
      <c r="E50" s="10"/>
      <c r="F50" s="10"/>
      <c r="G50" s="10"/>
      <c r="H50" s="11"/>
    </row>
    <row r="51" spans="2:8" hidden="1" outlineLevel="1" x14ac:dyDescent="0.3">
      <c r="B51" s="9"/>
      <c r="C51" s="10" t="s">
        <v>103</v>
      </c>
      <c r="D51" s="20">
        <f>+-D62/D53</f>
        <v>5.4336406331535921E-2</v>
      </c>
      <c r="E51" s="20">
        <f>+-E62/E53</f>
        <v>6.9480166665028875E-2</v>
      </c>
      <c r="F51" s="20">
        <f>+-F62/F53</f>
        <v>7.1734624324675506E-2</v>
      </c>
      <c r="G51" s="20">
        <f>+-G62/G53</f>
        <v>6.1335226761232653E-2</v>
      </c>
      <c r="H51" s="11"/>
    </row>
    <row r="52" spans="2:8" hidden="1" outlineLevel="1" x14ac:dyDescent="0.3">
      <c r="B52" s="9"/>
      <c r="C52" s="10"/>
      <c r="D52" s="18"/>
      <c r="E52" s="18"/>
      <c r="F52" s="18"/>
      <c r="G52" s="18"/>
      <c r="H52" s="11"/>
    </row>
    <row r="53" spans="2:8" ht="27.5" hidden="1" customHeight="1" outlineLevel="1" x14ac:dyDescent="0.3">
      <c r="B53" s="9"/>
      <c r="C53" s="34" t="s">
        <v>72</v>
      </c>
      <c r="D53" s="33">
        <f>D18</f>
        <v>287450</v>
      </c>
      <c r="E53" s="33">
        <f>E18</f>
        <v>302604.34033446864</v>
      </c>
      <c r="F53" s="33">
        <f>F18</f>
        <v>320821.36369512667</v>
      </c>
      <c r="G53" s="33">
        <f>G18</f>
        <v>338076.51972530619</v>
      </c>
      <c r="H53" s="11"/>
    </row>
    <row r="54" spans="2:8" hidden="1" outlineLevel="1" x14ac:dyDescent="0.3">
      <c r="B54" s="9"/>
      <c r="C54" s="31"/>
      <c r="D54" s="26"/>
      <c r="E54" s="26"/>
      <c r="F54" s="26"/>
      <c r="G54" s="26"/>
      <c r="H54" s="11"/>
    </row>
    <row r="55" spans="2:8" hidden="1" outlineLevel="1" x14ac:dyDescent="0.3">
      <c r="B55" s="9"/>
      <c r="C55" s="13" t="s">
        <v>24</v>
      </c>
      <c r="D55" s="26"/>
      <c r="E55" s="26"/>
      <c r="F55" s="26"/>
      <c r="G55" s="26"/>
      <c r="H55" s="11"/>
    </row>
    <row r="56" spans="2:8" collapsed="1" x14ac:dyDescent="0.3">
      <c r="B56" s="9"/>
      <c r="C56" s="81" t="s">
        <v>94</v>
      </c>
      <c r="D56" s="82">
        <f>D38</f>
        <v>49037</v>
      </c>
      <c r="E56" s="82">
        <f>E38</f>
        <v>66281.340334468638</v>
      </c>
      <c r="F56" s="82">
        <f>F38</f>
        <v>65468.608160449396</v>
      </c>
      <c r="G56" s="83">
        <f>G38</f>
        <v>67217.777096579492</v>
      </c>
      <c r="H56" s="11"/>
    </row>
    <row r="57" spans="2:8" x14ac:dyDescent="0.3">
      <c r="B57" s="9"/>
      <c r="C57" s="29" t="s">
        <v>106</v>
      </c>
      <c r="D57" s="26">
        <f>-D32</f>
        <v>7612</v>
      </c>
      <c r="E57" s="26">
        <f>-E32</f>
        <v>10136</v>
      </c>
      <c r="F57" s="26">
        <f>-F32</f>
        <v>10085</v>
      </c>
      <c r="G57" s="26">
        <f>-G32</f>
        <v>10800</v>
      </c>
      <c r="H57" s="11"/>
    </row>
    <row r="58" spans="2:8" x14ac:dyDescent="0.3">
      <c r="B58" s="9"/>
      <c r="C58" s="29" t="s">
        <v>73</v>
      </c>
      <c r="D58" s="26">
        <f>-D35</f>
        <v>0</v>
      </c>
      <c r="E58" s="26">
        <f t="shared" ref="E58:G58" si="2">-E35</f>
        <v>-8125</v>
      </c>
      <c r="F58" s="26">
        <f t="shared" si="2"/>
        <v>0</v>
      </c>
      <c r="G58" s="26">
        <f t="shared" si="2"/>
        <v>0</v>
      </c>
      <c r="H58" s="11"/>
    </row>
    <row r="59" spans="2:8" x14ac:dyDescent="0.3">
      <c r="B59" s="9"/>
      <c r="C59" s="29" t="s">
        <v>107</v>
      </c>
      <c r="D59" s="26">
        <f>-SUM(D28:D29)</f>
        <v>58000</v>
      </c>
      <c r="E59" s="26">
        <f t="shared" ref="E59:G59" si="3">-SUM(E28:E29)</f>
        <v>68200</v>
      </c>
      <c r="F59" s="26">
        <f t="shared" si="3"/>
        <v>69712</v>
      </c>
      <c r="G59" s="26">
        <f t="shared" si="3"/>
        <v>73218</v>
      </c>
      <c r="H59" s="11"/>
    </row>
    <row r="60" spans="2:8" x14ac:dyDescent="0.3">
      <c r="B60" s="9"/>
      <c r="C60" s="29" t="s">
        <v>25</v>
      </c>
      <c r="D60" s="26">
        <f>-D30</f>
        <v>12685</v>
      </c>
      <c r="E60" s="26">
        <f t="shared" ref="E60:G60" si="4">-E30</f>
        <v>0</v>
      </c>
      <c r="F60" s="26">
        <f t="shared" si="4"/>
        <v>0</v>
      </c>
      <c r="G60" s="26">
        <f t="shared" si="4"/>
        <v>0</v>
      </c>
      <c r="H60" s="11"/>
    </row>
    <row r="61" spans="2:8" s="4" customFormat="1" ht="12.75" customHeight="1" x14ac:dyDescent="0.3">
      <c r="B61" s="9"/>
      <c r="C61" s="81" t="s">
        <v>96</v>
      </c>
      <c r="D61" s="84">
        <f>+SUM(D56:D60)</f>
        <v>127334</v>
      </c>
      <c r="E61" s="84">
        <f>+SUM(E56:E60)</f>
        <v>136492.34033446864</v>
      </c>
      <c r="F61" s="84">
        <f>+SUM(F56:F60)</f>
        <v>145265.6081604494</v>
      </c>
      <c r="G61" s="85">
        <f>+SUM(G56:G60)</f>
        <v>151235.77709657949</v>
      </c>
      <c r="H61" s="11"/>
    </row>
    <row r="62" spans="2:8" hidden="1" outlineLevel="1" x14ac:dyDescent="0.3">
      <c r="B62" s="9"/>
      <c r="C62" s="29" t="s">
        <v>26</v>
      </c>
      <c r="D62" s="26">
        <v>-15619</v>
      </c>
      <c r="E62" s="26">
        <v>-21025</v>
      </c>
      <c r="F62" s="26">
        <v>-23014</v>
      </c>
      <c r="G62" s="26">
        <v>-20736</v>
      </c>
      <c r="H62" s="11"/>
    </row>
    <row r="63" spans="2:8" hidden="1" outlineLevel="1" x14ac:dyDescent="0.3">
      <c r="B63" s="9"/>
      <c r="C63" s="30" t="s">
        <v>116</v>
      </c>
      <c r="D63" s="27">
        <v>-6616</v>
      </c>
      <c r="E63" s="27">
        <v>-7900</v>
      </c>
      <c r="F63" s="27">
        <v>-7900</v>
      </c>
      <c r="G63" s="27">
        <v>-7900</v>
      </c>
      <c r="H63" s="11"/>
    </row>
    <row r="64" spans="2:8" s="4" customFormat="1" ht="12.75" hidden="1" customHeight="1" outlineLevel="1" x14ac:dyDescent="0.3">
      <c r="B64" s="9"/>
      <c r="C64" s="81" t="s">
        <v>97</v>
      </c>
      <c r="D64" s="84">
        <f>+SUM(D61:D63)</f>
        <v>105099</v>
      </c>
      <c r="E64" s="84">
        <f>+SUM(E61:E63)</f>
        <v>107567.34033446864</v>
      </c>
      <c r="F64" s="84">
        <f>+SUM(F61:F63)</f>
        <v>114351.6081604494</v>
      </c>
      <c r="G64" s="85">
        <f>+SUM(G61:G63)</f>
        <v>122599.77709657949</v>
      </c>
      <c r="H64" s="11"/>
    </row>
    <row r="65" spans="1:9" s="4" customFormat="1" ht="10.75" customHeight="1" collapsed="1" thickBot="1" x14ac:dyDescent="0.35">
      <c r="B65" s="55"/>
      <c r="C65" s="79"/>
      <c r="D65" s="80"/>
      <c r="E65" s="80"/>
      <c r="F65" s="80"/>
      <c r="G65" s="80"/>
      <c r="H65" s="56"/>
      <c r="I65" s="78"/>
    </row>
    <row r="66" spans="1:9" customFormat="1" ht="15.5" thickTop="1" thickBot="1" x14ac:dyDescent="0.4"/>
    <row r="67" spans="1:9" s="4" customFormat="1" ht="15" customHeight="1" thickTop="1" thickBot="1" x14ac:dyDescent="0.35">
      <c r="A67" s="6" t="s">
        <v>67</v>
      </c>
      <c r="B67" s="110" t="s">
        <v>105</v>
      </c>
      <c r="C67" s="111"/>
      <c r="D67" s="111"/>
      <c r="E67" s="111"/>
      <c r="F67" s="111"/>
      <c r="G67" s="111"/>
      <c r="H67" s="112"/>
    </row>
    <row r="68" spans="1:9" s="4" customFormat="1" ht="12.5" thickTop="1" x14ac:dyDescent="0.3">
      <c r="B68" s="9"/>
      <c r="C68" s="32"/>
      <c r="D68" s="32"/>
      <c r="E68" s="32"/>
      <c r="F68" s="32"/>
      <c r="G68" s="32"/>
      <c r="H68" s="11"/>
    </row>
    <row r="69" spans="1:9" s="4" customFormat="1" x14ac:dyDescent="0.3">
      <c r="B69" s="9"/>
      <c r="C69" s="10"/>
      <c r="D69" s="12" t="str">
        <f>D49</f>
        <v>Year 1</v>
      </c>
      <c r="E69" s="12" t="str">
        <f>E49</f>
        <v>Year 2</v>
      </c>
      <c r="F69" s="12" t="str">
        <f>F49</f>
        <v>Year 3</v>
      </c>
      <c r="G69" s="12" t="str">
        <f>G49</f>
        <v>Year 4</v>
      </c>
      <c r="H69" s="11"/>
    </row>
    <row r="70" spans="1:9" s="4" customFormat="1" x14ac:dyDescent="0.3">
      <c r="B70" s="9"/>
      <c r="C70" s="10"/>
      <c r="D70" s="10"/>
      <c r="E70" s="10"/>
      <c r="F70" s="10"/>
      <c r="G70" s="10"/>
      <c r="H70" s="11"/>
    </row>
    <row r="71" spans="1:9" s="4" customFormat="1" hidden="1" outlineLevel="1" x14ac:dyDescent="0.3">
      <c r="B71" s="9"/>
      <c r="C71" s="10" t="str">
        <f>C51</f>
        <v>Cap Ex as % of rental revenues</v>
      </c>
      <c r="D71" s="20">
        <f>D51</f>
        <v>5.4336406331535921E-2</v>
      </c>
      <c r="E71" s="20">
        <f>E51</f>
        <v>6.9480166665028875E-2</v>
      </c>
      <c r="F71" s="20">
        <f>F51</f>
        <v>7.1734624324675506E-2</v>
      </c>
      <c r="G71" s="20">
        <f>G51</f>
        <v>6.1335226761232653E-2</v>
      </c>
      <c r="H71" s="11"/>
    </row>
    <row r="72" spans="1:9" s="4" customFormat="1" hidden="1" outlineLevel="1" x14ac:dyDescent="0.3">
      <c r="B72" s="9"/>
      <c r="C72" s="10"/>
      <c r="D72" s="10"/>
      <c r="E72" s="10"/>
      <c r="F72" s="10"/>
      <c r="G72" s="10"/>
      <c r="H72" s="11"/>
    </row>
    <row r="73" spans="1:9" s="4" customFormat="1" ht="27.5" hidden="1" customHeight="1" outlineLevel="1" x14ac:dyDescent="0.3">
      <c r="B73" s="9"/>
      <c r="C73" s="34" t="str">
        <f>C53</f>
        <v>Subtotal Rents from existing properties, new acquisitions, new developments, dispositions</v>
      </c>
      <c r="D73" s="33">
        <f>D53</f>
        <v>287450</v>
      </c>
      <c r="E73" s="33">
        <f>E53</f>
        <v>302604.34033446864</v>
      </c>
      <c r="F73" s="33">
        <f>F53</f>
        <v>320821.36369512667</v>
      </c>
      <c r="G73" s="33">
        <f>G53</f>
        <v>338076.51972530619</v>
      </c>
      <c r="H73" s="11"/>
    </row>
    <row r="74" spans="1:9" s="4" customFormat="1" hidden="1" outlineLevel="1" x14ac:dyDescent="0.3">
      <c r="B74" s="9"/>
      <c r="C74" s="10"/>
      <c r="D74" s="18"/>
      <c r="E74" s="18"/>
      <c r="F74" s="18"/>
      <c r="G74" s="18"/>
      <c r="H74" s="11"/>
    </row>
    <row r="75" spans="1:9" s="4" customFormat="1" hidden="1" outlineLevel="1" x14ac:dyDescent="0.3">
      <c r="B75" s="9"/>
      <c r="C75" s="13" t="str">
        <f t="shared" ref="C75:C81" si="5">C55</f>
        <v>Adjustments to Derive FFO:</v>
      </c>
      <c r="D75" s="26"/>
      <c r="E75" s="26"/>
      <c r="F75" s="26"/>
      <c r="G75" s="26"/>
      <c r="H75" s="11"/>
    </row>
    <row r="76" spans="1:9" s="4" customFormat="1" hidden="1" outlineLevel="1" x14ac:dyDescent="0.3">
      <c r="B76" s="9"/>
      <c r="C76" s="29" t="str">
        <f t="shared" si="5"/>
        <v xml:space="preserve"> Net income before extraordinary items</v>
      </c>
      <c r="D76" s="26">
        <f t="shared" ref="D76:G84" si="6">D56</f>
        <v>49037</v>
      </c>
      <c r="E76" s="26">
        <f t="shared" si="6"/>
        <v>66281.340334468638</v>
      </c>
      <c r="F76" s="26">
        <f t="shared" si="6"/>
        <v>65468.608160449396</v>
      </c>
      <c r="G76" s="26">
        <f t="shared" si="6"/>
        <v>67217.777096579492</v>
      </c>
      <c r="H76" s="11"/>
    </row>
    <row r="77" spans="1:9" s="4" customFormat="1" hidden="1" outlineLevel="1" x14ac:dyDescent="0.3">
      <c r="B77" s="9"/>
      <c r="C77" s="29" t="str">
        <f t="shared" si="5"/>
        <v>Minority interest in operating parterships (OPs)</v>
      </c>
      <c r="D77" s="26">
        <f t="shared" si="6"/>
        <v>7612</v>
      </c>
      <c r="E77" s="26">
        <f t="shared" si="6"/>
        <v>10136</v>
      </c>
      <c r="F77" s="26">
        <f t="shared" si="6"/>
        <v>10085</v>
      </c>
      <c r="G77" s="26">
        <f t="shared" si="6"/>
        <v>10800</v>
      </c>
      <c r="H77" s="11"/>
    </row>
    <row r="78" spans="1:9" s="4" customFormat="1" hidden="1" outlineLevel="1" x14ac:dyDescent="0.3">
      <c r="B78" s="9"/>
      <c r="C78" s="29" t="str">
        <f t="shared" si="5"/>
        <v>(Gain) loss on sale of real estate/other adjustments</v>
      </c>
      <c r="D78" s="26">
        <f t="shared" si="6"/>
        <v>0</v>
      </c>
      <c r="E78" s="26">
        <f t="shared" si="6"/>
        <v>-8125</v>
      </c>
      <c r="F78" s="26">
        <f t="shared" si="6"/>
        <v>0</v>
      </c>
      <c r="G78" s="26">
        <f t="shared" si="6"/>
        <v>0</v>
      </c>
      <c r="H78" s="11"/>
    </row>
    <row r="79" spans="1:9" s="4" customFormat="1" hidden="1" outlineLevel="1" x14ac:dyDescent="0.3">
      <c r="B79" s="9"/>
      <c r="C79" s="29" t="str">
        <f t="shared" si="5"/>
        <v>Depreciation (incl. OP depreciation) and amortization</v>
      </c>
      <c r="D79" s="26">
        <f t="shared" si="6"/>
        <v>58000</v>
      </c>
      <c r="E79" s="26">
        <f t="shared" si="6"/>
        <v>68200</v>
      </c>
      <c r="F79" s="26">
        <f t="shared" si="6"/>
        <v>69712</v>
      </c>
      <c r="G79" s="26">
        <f t="shared" si="6"/>
        <v>73218</v>
      </c>
      <c r="H79" s="11"/>
    </row>
    <row r="80" spans="1:9" s="4" customFormat="1" hidden="1" outlineLevel="1" x14ac:dyDescent="0.3">
      <c r="B80" s="9"/>
      <c r="C80" s="29" t="str">
        <f t="shared" si="5"/>
        <v>Impairment on assets held for sale</v>
      </c>
      <c r="D80" s="26">
        <f t="shared" si="6"/>
        <v>12685</v>
      </c>
      <c r="E80" s="26">
        <f t="shared" si="6"/>
        <v>0</v>
      </c>
      <c r="F80" s="26">
        <f t="shared" si="6"/>
        <v>0</v>
      </c>
      <c r="G80" s="26">
        <f t="shared" si="6"/>
        <v>0</v>
      </c>
      <c r="H80" s="11"/>
    </row>
    <row r="81" spans="1:9" s="4" customFormat="1" ht="12.75" customHeight="1" collapsed="1" x14ac:dyDescent="0.3">
      <c r="B81" s="9"/>
      <c r="C81" s="81" t="str">
        <f t="shared" si="5"/>
        <v xml:space="preserve"> Funds from Operations (FFO)</v>
      </c>
      <c r="D81" s="82">
        <f t="shared" si="6"/>
        <v>127334</v>
      </c>
      <c r="E81" s="82">
        <f t="shared" si="6"/>
        <v>136492.34033446864</v>
      </c>
      <c r="F81" s="82">
        <f t="shared" si="6"/>
        <v>145265.6081604494</v>
      </c>
      <c r="G81" s="83">
        <f t="shared" si="6"/>
        <v>151235.77709657949</v>
      </c>
      <c r="H81" s="11"/>
    </row>
    <row r="82" spans="1:9" s="4" customFormat="1" x14ac:dyDescent="0.3">
      <c r="B82" s="9"/>
      <c r="C82" s="29" t="s">
        <v>110</v>
      </c>
      <c r="D82" s="26">
        <f t="shared" si="6"/>
        <v>-15619</v>
      </c>
      <c r="E82" s="26">
        <f t="shared" si="6"/>
        <v>-21025</v>
      </c>
      <c r="F82" s="26">
        <f t="shared" si="6"/>
        <v>-23014</v>
      </c>
      <c r="G82" s="26">
        <f t="shared" si="6"/>
        <v>-20736</v>
      </c>
      <c r="H82" s="11"/>
    </row>
    <row r="83" spans="1:9" s="4" customFormat="1" x14ac:dyDescent="0.3">
      <c r="B83" s="9"/>
      <c r="C83" s="30" t="str">
        <f>C63</f>
        <v>Straight-line rent adjustment and FAS adjustments</v>
      </c>
      <c r="D83" s="27">
        <f t="shared" si="6"/>
        <v>-6616</v>
      </c>
      <c r="E83" s="27">
        <f t="shared" si="6"/>
        <v>-7900</v>
      </c>
      <c r="F83" s="27">
        <f t="shared" si="6"/>
        <v>-7900</v>
      </c>
      <c r="G83" s="27">
        <f t="shared" si="6"/>
        <v>-7900</v>
      </c>
      <c r="H83" s="11"/>
    </row>
    <row r="84" spans="1:9" s="4" customFormat="1" ht="12.75" customHeight="1" x14ac:dyDescent="0.3">
      <c r="B84" s="9"/>
      <c r="C84" s="81" t="str">
        <f>C64</f>
        <v xml:space="preserve"> Adjusted Funds from Operations (AFFO/FAD)</v>
      </c>
      <c r="D84" s="84">
        <f t="shared" si="6"/>
        <v>105099</v>
      </c>
      <c r="E84" s="84">
        <f t="shared" si="6"/>
        <v>107567.34033446864</v>
      </c>
      <c r="F84" s="84">
        <f t="shared" si="6"/>
        <v>114351.6081604494</v>
      </c>
      <c r="G84" s="85">
        <f t="shared" si="6"/>
        <v>122599.77709657949</v>
      </c>
      <c r="H84" s="11"/>
    </row>
    <row r="85" spans="1:9" s="4" customFormat="1" ht="10.75" customHeight="1" thickBot="1" x14ac:dyDescent="0.35">
      <c r="B85" s="55"/>
      <c r="C85" s="79"/>
      <c r="D85" s="80"/>
      <c r="E85" s="80"/>
      <c r="F85" s="80"/>
      <c r="G85" s="80"/>
      <c r="H85" s="56"/>
      <c r="I85" s="78"/>
    </row>
    <row r="86" spans="1:9" customFormat="1" ht="15" thickTop="1" x14ac:dyDescent="0.35"/>
    <row r="87" spans="1:9" customFormat="1" ht="14.5" x14ac:dyDescent="0.35"/>
    <row r="88" spans="1:9" customFormat="1" ht="14.5" x14ac:dyDescent="0.35"/>
    <row r="89" spans="1:9" customFormat="1" ht="14.5" x14ac:dyDescent="0.35"/>
    <row r="90" spans="1:9" customFormat="1" ht="14.5" x14ac:dyDescent="0.35"/>
    <row r="91" spans="1:9" x14ac:dyDescent="0.3">
      <c r="C91" s="6" t="s">
        <v>62</v>
      </c>
    </row>
    <row r="92" spans="1:9" x14ac:dyDescent="0.3">
      <c r="C92" s="60" t="s">
        <v>69</v>
      </c>
      <c r="D92" s="3">
        <v>0.08</v>
      </c>
    </row>
    <row r="93" spans="1:9" x14ac:dyDescent="0.3">
      <c r="C93" s="60" t="s">
        <v>63</v>
      </c>
      <c r="D93" s="3">
        <v>0.11</v>
      </c>
    </row>
    <row r="94" spans="1:9" ht="12.5" thickBot="1" x14ac:dyDescent="0.35">
      <c r="D94" s="3"/>
    </row>
    <row r="95" spans="1:9" ht="15" customHeight="1" thickTop="1" thickBot="1" x14ac:dyDescent="0.35">
      <c r="A95" s="6" t="s">
        <v>66</v>
      </c>
      <c r="B95" s="110" t="s">
        <v>109</v>
      </c>
      <c r="C95" s="111"/>
      <c r="D95" s="111"/>
      <c r="E95" s="111"/>
      <c r="F95" s="111"/>
      <c r="G95" s="111"/>
      <c r="H95" s="112"/>
    </row>
    <row r="96" spans="1:9" ht="12.5" thickTop="1" x14ac:dyDescent="0.3">
      <c r="A96" s="6"/>
      <c r="B96" s="9"/>
      <c r="C96" s="10"/>
      <c r="D96" s="10"/>
      <c r="E96" s="10"/>
      <c r="F96" s="10"/>
      <c r="G96" s="10"/>
      <c r="H96" s="36"/>
    </row>
    <row r="97" spans="2:8" x14ac:dyDescent="0.3">
      <c r="B97" s="9"/>
      <c r="C97" s="10"/>
      <c r="D97" s="12" t="s">
        <v>52</v>
      </c>
      <c r="E97" s="12" t="s">
        <v>53</v>
      </c>
      <c r="F97" s="12" t="s">
        <v>54</v>
      </c>
      <c r="G97" s="12" t="s">
        <v>55</v>
      </c>
      <c r="H97" s="36"/>
    </row>
    <row r="98" spans="2:8" x14ac:dyDescent="0.3">
      <c r="B98" s="9"/>
      <c r="C98" s="10"/>
      <c r="D98" s="10"/>
      <c r="E98" s="10"/>
      <c r="F98" s="10"/>
      <c r="G98" s="10"/>
      <c r="H98" s="36"/>
    </row>
    <row r="99" spans="2:8" x14ac:dyDescent="0.3">
      <c r="B99" s="9"/>
      <c r="C99" s="29" t="s">
        <v>15</v>
      </c>
      <c r="D99" s="26">
        <f>D26</f>
        <v>199814</v>
      </c>
      <c r="E99" s="26">
        <f>E26</f>
        <v>214399.34033446864</v>
      </c>
      <c r="F99" s="26">
        <f>F26</f>
        <v>225918.6081604494</v>
      </c>
      <c r="G99" s="26">
        <f>G26</f>
        <v>234237.77709657949</v>
      </c>
      <c r="H99" s="36"/>
    </row>
    <row r="100" spans="2:8" x14ac:dyDescent="0.3">
      <c r="B100" s="9"/>
      <c r="C100" s="30" t="s">
        <v>111</v>
      </c>
      <c r="D100" s="27">
        <f>D62</f>
        <v>-15619</v>
      </c>
      <c r="E100" s="27">
        <f>E62</f>
        <v>-21025</v>
      </c>
      <c r="F100" s="27">
        <f>F62</f>
        <v>-23014</v>
      </c>
      <c r="G100" s="27">
        <f>G62</f>
        <v>-20736</v>
      </c>
      <c r="H100" s="36"/>
    </row>
    <row r="101" spans="2:8" x14ac:dyDescent="0.3">
      <c r="B101" s="9"/>
      <c r="C101" s="29" t="s">
        <v>76</v>
      </c>
      <c r="D101" s="26">
        <f>+SUM(D99:D100)</f>
        <v>184195</v>
      </c>
      <c r="E101" s="26">
        <f>+SUM(E99:E100)</f>
        <v>193374.34033446864</v>
      </c>
      <c r="F101" s="26">
        <f>+SUM(F99:F100)</f>
        <v>202904.6081604494</v>
      </c>
      <c r="G101" s="26">
        <f>+SUM(G99:G100)</f>
        <v>213501.77709657949</v>
      </c>
      <c r="H101" s="36"/>
    </row>
    <row r="102" spans="2:8" s="4" customFormat="1" x14ac:dyDescent="0.3">
      <c r="B102" s="9"/>
      <c r="C102" s="30" t="s">
        <v>78</v>
      </c>
      <c r="D102" s="27"/>
      <c r="E102" s="27"/>
      <c r="F102" s="27"/>
      <c r="G102" s="27">
        <f>+G101/D92</f>
        <v>2668772.2137072436</v>
      </c>
      <c r="H102" s="36"/>
    </row>
    <row r="103" spans="2:8" x14ac:dyDescent="0.3">
      <c r="B103" s="9"/>
      <c r="C103" s="29" t="s">
        <v>75</v>
      </c>
      <c r="D103" s="26">
        <f>SUM(D101:D102)</f>
        <v>184195</v>
      </c>
      <c r="E103" s="26">
        <f t="shared" ref="E103:G103" si="7">SUM(E101:E102)</f>
        <v>193374.34033446864</v>
      </c>
      <c r="F103" s="26">
        <f t="shared" si="7"/>
        <v>202904.6081604494</v>
      </c>
      <c r="G103" s="26">
        <f t="shared" si="7"/>
        <v>2882273.9908038229</v>
      </c>
      <c r="H103" s="36"/>
    </row>
    <row r="104" spans="2:8" x14ac:dyDescent="0.3">
      <c r="B104" s="9"/>
      <c r="C104" s="116"/>
      <c r="D104" s="116"/>
      <c r="E104" s="17"/>
      <c r="F104" s="17"/>
      <c r="G104" s="17"/>
      <c r="H104" s="36"/>
    </row>
    <row r="105" spans="2:8" x14ac:dyDescent="0.3">
      <c r="B105" s="9"/>
      <c r="C105" s="37">
        <f>D93</f>
        <v>0.11</v>
      </c>
      <c r="D105" s="40">
        <f>+NPV(D93,D103:G103)</f>
        <v>2369893.6484988332</v>
      </c>
      <c r="E105" s="10"/>
      <c r="F105" s="10"/>
      <c r="G105" s="10"/>
      <c r="H105" s="36"/>
    </row>
    <row r="106" spans="2:8" x14ac:dyDescent="0.3">
      <c r="B106" s="9"/>
      <c r="C106" s="10" t="s">
        <v>70</v>
      </c>
      <c r="D106" s="41">
        <v>-1027810</v>
      </c>
      <c r="E106" s="10"/>
      <c r="F106" s="10"/>
      <c r="G106" s="10"/>
      <c r="H106" s="36"/>
    </row>
    <row r="107" spans="2:8" s="8" customFormat="1" ht="20.25" customHeight="1" thickBot="1" x14ac:dyDescent="0.4">
      <c r="B107" s="21"/>
      <c r="C107" s="22" t="s">
        <v>27</v>
      </c>
      <c r="D107" s="38">
        <f>+SUM(D105:D106)</f>
        <v>1342083.6484988332</v>
      </c>
      <c r="E107" s="22"/>
      <c r="F107" s="22"/>
      <c r="G107" s="22"/>
      <c r="H107" s="39"/>
    </row>
    <row r="108" spans="2:8" ht="12.5" thickTop="1" x14ac:dyDescent="0.3"/>
    <row r="109" spans="2:8" ht="12.5" thickBot="1" x14ac:dyDescent="0.35"/>
    <row r="110" spans="2:8" ht="15" customHeight="1" thickTop="1" thickBot="1" x14ac:dyDescent="0.35">
      <c r="C110" s="62" t="s">
        <v>65</v>
      </c>
      <c r="D110" s="110" t="s">
        <v>113</v>
      </c>
      <c r="E110" s="111"/>
      <c r="F110" s="111"/>
      <c r="G110" s="111"/>
      <c r="H110" s="112"/>
    </row>
    <row r="111" spans="2:8" ht="12.5" thickTop="1" x14ac:dyDescent="0.3">
      <c r="D111" s="42"/>
      <c r="E111" s="10"/>
      <c r="F111" s="10"/>
      <c r="G111" s="10"/>
      <c r="H111" s="11"/>
    </row>
    <row r="112" spans="2:8" x14ac:dyDescent="0.3">
      <c r="D112" s="43" t="s">
        <v>28</v>
      </c>
      <c r="E112" s="10"/>
      <c r="F112" s="10"/>
      <c r="G112" s="40">
        <f>+G99</f>
        <v>234237.77709657949</v>
      </c>
      <c r="H112" s="11"/>
    </row>
    <row r="113" spans="1:15" x14ac:dyDescent="0.3">
      <c r="D113" s="43" t="s">
        <v>112</v>
      </c>
      <c r="E113" s="10"/>
      <c r="F113" s="10"/>
      <c r="G113" s="41">
        <f>G100</f>
        <v>-20736</v>
      </c>
      <c r="H113" s="11"/>
    </row>
    <row r="114" spans="1:15" x14ac:dyDescent="0.3">
      <c r="D114" s="43" t="s">
        <v>57</v>
      </c>
      <c r="E114" s="10"/>
      <c r="F114" s="10"/>
      <c r="G114" s="40">
        <f>SUM(G112:G113)</f>
        <v>213501.77709657949</v>
      </c>
      <c r="H114" s="11"/>
    </row>
    <row r="115" spans="1:15" x14ac:dyDescent="0.3">
      <c r="D115" s="43" t="s">
        <v>79</v>
      </c>
      <c r="E115" s="10"/>
      <c r="F115" s="10" t="s">
        <v>80</v>
      </c>
      <c r="G115" s="45">
        <v>0.08</v>
      </c>
      <c r="H115" s="11"/>
    </row>
    <row r="116" spans="1:15" x14ac:dyDescent="0.3">
      <c r="D116" s="43"/>
      <c r="E116" s="10"/>
      <c r="F116" s="10"/>
      <c r="G116" s="10"/>
      <c r="H116" s="11"/>
    </row>
    <row r="117" spans="1:15" x14ac:dyDescent="0.3">
      <c r="D117" s="43" t="s">
        <v>29</v>
      </c>
      <c r="E117" s="10"/>
      <c r="F117" s="10"/>
      <c r="G117" s="40">
        <f>+G114/G115</f>
        <v>2668772.2137072436</v>
      </c>
      <c r="H117" s="11"/>
    </row>
    <row r="118" spans="1:15" x14ac:dyDescent="0.3">
      <c r="D118" s="43" t="s">
        <v>58</v>
      </c>
      <c r="E118" s="10"/>
      <c r="F118" s="10"/>
      <c r="G118" s="41">
        <v>-1237790</v>
      </c>
      <c r="H118" s="11"/>
    </row>
    <row r="119" spans="1:15" x14ac:dyDescent="0.3">
      <c r="D119" s="43" t="s">
        <v>27</v>
      </c>
      <c r="E119" s="10"/>
      <c r="F119" s="10"/>
      <c r="G119" s="44">
        <f>+G117+G118</f>
        <v>1430982.2137072436</v>
      </c>
      <c r="H119" s="11"/>
    </row>
    <row r="120" spans="1:15" x14ac:dyDescent="0.3">
      <c r="D120" s="43"/>
      <c r="E120" s="45"/>
      <c r="F120" s="45"/>
      <c r="G120" s="10"/>
      <c r="H120" s="11"/>
    </row>
    <row r="121" spans="1:15" x14ac:dyDescent="0.3">
      <c r="D121" s="88" t="s">
        <v>77</v>
      </c>
      <c r="E121" s="89"/>
      <c r="F121" s="89"/>
      <c r="G121" s="90">
        <f>D107</f>
        <v>1342083.6484988332</v>
      </c>
      <c r="H121" s="11"/>
    </row>
    <row r="122" spans="1:15" s="8" customFormat="1" ht="20.25" customHeight="1" thickBot="1" x14ac:dyDescent="0.4">
      <c r="D122" s="91" t="s">
        <v>30</v>
      </c>
      <c r="E122" s="92"/>
      <c r="F122" s="92"/>
      <c r="G122" s="93">
        <f>+(G119-G121)/G121</f>
        <v>6.6239213411061593E-2</v>
      </c>
      <c r="H122" s="25"/>
    </row>
    <row r="123" spans="1:15" customFormat="1" ht="15" thickTop="1" x14ac:dyDescent="0.35"/>
    <row r="124" spans="1:15" customFormat="1" ht="14.5" x14ac:dyDescent="0.35"/>
    <row r="125" spans="1:15" customFormat="1" ht="14.5" x14ac:dyDescent="0.35">
      <c r="C125" s="6" t="s">
        <v>62</v>
      </c>
    </row>
    <row r="126" spans="1:15" customFormat="1" ht="14.5" x14ac:dyDescent="0.35">
      <c r="A126" s="61"/>
      <c r="C126" s="60" t="s">
        <v>32</v>
      </c>
      <c r="D126" s="3">
        <v>0.09</v>
      </c>
    </row>
    <row r="127" spans="1:15" ht="15" customHeight="1" thickBot="1" x14ac:dyDescent="0.35">
      <c r="A127" s="60"/>
      <c r="F127" s="4"/>
      <c r="G127" s="4"/>
      <c r="H127" s="4"/>
    </row>
    <row r="128" spans="1:15" ht="15" customHeight="1" thickTop="1" thickBot="1" x14ac:dyDescent="0.35">
      <c r="B128" s="120" t="s">
        <v>155</v>
      </c>
      <c r="C128" s="120"/>
      <c r="D128" s="120"/>
      <c r="E128" s="120"/>
      <c r="F128" s="120"/>
      <c r="G128" s="4"/>
      <c r="H128" s="4"/>
      <c r="I128" s="62" t="s">
        <v>108</v>
      </c>
      <c r="J128" s="110" t="s">
        <v>115</v>
      </c>
      <c r="K128" s="111"/>
      <c r="L128" s="111"/>
      <c r="M128" s="111"/>
      <c r="N128" s="111"/>
      <c r="O128" s="112"/>
    </row>
    <row r="129" spans="1:15" s="4" customFormat="1" ht="15" customHeight="1" thickTop="1" thickBot="1" x14ac:dyDescent="0.35">
      <c r="A129" s="62" t="s">
        <v>64</v>
      </c>
      <c r="B129" s="110" t="s">
        <v>114</v>
      </c>
      <c r="C129" s="111"/>
      <c r="D129" s="112"/>
      <c r="J129" s="48"/>
      <c r="K129" s="49"/>
      <c r="L129" s="49"/>
      <c r="M129" s="49"/>
      <c r="N129" s="46"/>
      <c r="O129" s="11"/>
    </row>
    <row r="130" spans="1:15" ht="12" customHeight="1" thickTop="1" x14ac:dyDescent="0.3">
      <c r="A130" s="60"/>
      <c r="B130" s="48"/>
      <c r="C130" s="49"/>
      <c r="D130" s="68"/>
      <c r="E130" s="4"/>
      <c r="F130" s="4"/>
      <c r="G130" s="4"/>
      <c r="H130" s="4"/>
      <c r="J130" s="9"/>
      <c r="K130" s="50"/>
      <c r="L130" s="51" t="s">
        <v>31</v>
      </c>
      <c r="M130" s="50" t="s">
        <v>86</v>
      </c>
      <c r="N130" s="77" t="s">
        <v>87</v>
      </c>
      <c r="O130" s="11"/>
    </row>
    <row r="131" spans="1:15" ht="12" customHeight="1" x14ac:dyDescent="0.3">
      <c r="A131" s="60"/>
      <c r="B131" s="9"/>
      <c r="C131" s="50"/>
      <c r="D131" s="69" t="s">
        <v>31</v>
      </c>
      <c r="E131" s="6" t="s">
        <v>154</v>
      </c>
      <c r="F131" s="4"/>
      <c r="G131" s="4"/>
      <c r="H131" s="4"/>
      <c r="J131" s="9"/>
      <c r="K131" s="75" t="s">
        <v>32</v>
      </c>
      <c r="L131" s="59">
        <f>D126</f>
        <v>0.09</v>
      </c>
      <c r="M131" s="87">
        <v>8.5000000000000006E-2</v>
      </c>
      <c r="N131" s="87">
        <v>9.5000000000000001E-2</v>
      </c>
      <c r="O131" s="11"/>
    </row>
    <row r="132" spans="1:15" ht="12" customHeight="1" x14ac:dyDescent="0.3">
      <c r="A132" s="60"/>
      <c r="B132" s="43" t="s">
        <v>32</v>
      </c>
      <c r="C132" s="52"/>
      <c r="D132" s="94">
        <v>0.08</v>
      </c>
      <c r="E132" s="4" t="s">
        <v>156</v>
      </c>
      <c r="F132" s="4"/>
      <c r="G132" s="4"/>
      <c r="H132" s="4"/>
      <c r="J132" s="9"/>
      <c r="K132" s="75" t="s">
        <v>59</v>
      </c>
      <c r="L132" s="57">
        <f>G22</f>
        <v>244226.77709657949</v>
      </c>
      <c r="M132" s="57">
        <f>+L132</f>
        <v>244226.77709657949</v>
      </c>
      <c r="N132" s="57">
        <f>+M132</f>
        <v>244226.77709657949</v>
      </c>
      <c r="O132" s="11"/>
    </row>
    <row r="133" spans="1:15" ht="12" customHeight="1" x14ac:dyDescent="0.3">
      <c r="A133" s="60"/>
      <c r="B133" s="43" t="s">
        <v>59</v>
      </c>
      <c r="C133" s="52"/>
      <c r="D133" s="121"/>
      <c r="E133" s="4" t="s">
        <v>117</v>
      </c>
      <c r="F133" s="4"/>
      <c r="G133" s="4"/>
      <c r="H133" s="4"/>
      <c r="J133" s="9"/>
      <c r="K133" s="76" t="s">
        <v>33</v>
      </c>
      <c r="L133" s="58">
        <f>+L132/L131</f>
        <v>2713630.856628661</v>
      </c>
      <c r="M133" s="58">
        <f>+M132/M131</f>
        <v>2873256.2011362291</v>
      </c>
      <c r="N133" s="58">
        <f>+N132/N131</f>
        <v>2570808.1799639948</v>
      </c>
      <c r="O133" s="11"/>
    </row>
    <row r="134" spans="1:15" ht="12" customHeight="1" x14ac:dyDescent="0.3">
      <c r="A134" s="60"/>
      <c r="B134" s="74" t="s">
        <v>33</v>
      </c>
      <c r="C134" s="53"/>
      <c r="D134" s="122"/>
      <c r="E134" s="1" t="s">
        <v>157</v>
      </c>
      <c r="F134" s="4"/>
      <c r="G134" s="4"/>
      <c r="H134" s="4"/>
      <c r="J134" s="9"/>
      <c r="K134" s="53"/>
      <c r="L134" s="47"/>
      <c r="M134" s="47"/>
      <c r="N134" s="47"/>
      <c r="O134" s="11"/>
    </row>
    <row r="135" spans="1:15" ht="12" customHeight="1" x14ac:dyDescent="0.3">
      <c r="A135" s="60"/>
      <c r="B135" s="43"/>
      <c r="C135" s="53"/>
      <c r="D135" s="71"/>
      <c r="E135" s="4"/>
      <c r="F135" s="4"/>
      <c r="G135" s="4"/>
      <c r="H135" s="4"/>
      <c r="J135" s="9"/>
      <c r="K135" s="31" t="s">
        <v>81</v>
      </c>
      <c r="L135" s="117" t="s">
        <v>88</v>
      </c>
      <c r="M135" s="117"/>
      <c r="N135" s="117"/>
      <c r="O135" s="11"/>
    </row>
    <row r="136" spans="1:15" ht="12" customHeight="1" x14ac:dyDescent="0.3">
      <c r="B136" s="74" t="s">
        <v>81</v>
      </c>
      <c r="C136" s="53"/>
      <c r="D136" s="72"/>
      <c r="F136" s="4"/>
      <c r="G136" s="4"/>
      <c r="H136" s="4"/>
      <c r="J136" s="9"/>
      <c r="K136" s="29" t="s">
        <v>34</v>
      </c>
      <c r="L136" s="109">
        <f>G19</f>
        <v>11789</v>
      </c>
      <c r="M136" s="109"/>
      <c r="N136" s="109"/>
      <c r="O136" s="11"/>
    </row>
    <row r="137" spans="1:15" ht="12" customHeight="1" x14ac:dyDescent="0.3">
      <c r="B137" s="43" t="s">
        <v>34</v>
      </c>
      <c r="C137" s="52"/>
      <c r="D137" s="121"/>
      <c r="E137" s="4" t="s">
        <v>117</v>
      </c>
      <c r="F137" s="4"/>
      <c r="G137" s="4"/>
      <c r="H137" s="4"/>
      <c r="J137" s="9"/>
      <c r="K137" s="29" t="s">
        <v>35</v>
      </c>
      <c r="L137" s="113">
        <v>4.7</v>
      </c>
      <c r="M137" s="113"/>
      <c r="N137" s="113"/>
      <c r="O137" s="11"/>
    </row>
    <row r="138" spans="1:15" ht="12" customHeight="1" x14ac:dyDescent="0.3">
      <c r="B138" s="43" t="s">
        <v>35</v>
      </c>
      <c r="C138" s="52"/>
      <c r="D138" s="124">
        <v>3.25</v>
      </c>
      <c r="E138" s="4" t="s">
        <v>156</v>
      </c>
      <c r="F138" s="4"/>
      <c r="G138" s="4"/>
      <c r="H138" s="4"/>
      <c r="J138" s="9"/>
      <c r="K138" s="29" t="s">
        <v>36</v>
      </c>
      <c r="L138" s="109">
        <f>G23</f>
        <v>1656</v>
      </c>
      <c r="M138" s="109"/>
      <c r="N138" s="109"/>
      <c r="O138" s="11"/>
    </row>
    <row r="139" spans="1:15" ht="12" customHeight="1" x14ac:dyDescent="0.3">
      <c r="B139" s="43" t="s">
        <v>36</v>
      </c>
      <c r="C139" s="52"/>
      <c r="D139" s="121"/>
      <c r="E139" s="4" t="s">
        <v>117</v>
      </c>
      <c r="F139" s="4"/>
      <c r="G139" s="4"/>
      <c r="H139" s="4"/>
      <c r="J139" s="9"/>
      <c r="K139" s="29" t="s">
        <v>37</v>
      </c>
      <c r="L139" s="113">
        <v>4.8</v>
      </c>
      <c r="M139" s="113"/>
      <c r="N139" s="113"/>
      <c r="O139" s="11"/>
    </row>
    <row r="140" spans="1:15" ht="12" customHeight="1" x14ac:dyDescent="0.3">
      <c r="B140" s="43" t="s">
        <v>37</v>
      </c>
      <c r="C140" s="52"/>
      <c r="D140" s="124">
        <v>4</v>
      </c>
      <c r="E140" s="4" t="s">
        <v>156</v>
      </c>
      <c r="F140" s="4"/>
      <c r="G140" s="4"/>
      <c r="H140" s="4"/>
      <c r="J140" s="9"/>
      <c r="K140" s="29" t="s">
        <v>38</v>
      </c>
      <c r="L140" s="109">
        <f>G20</f>
        <v>6965</v>
      </c>
      <c r="M140" s="109"/>
      <c r="N140" s="109"/>
      <c r="O140" s="11"/>
    </row>
    <row r="141" spans="1:15" ht="12" customHeight="1" x14ac:dyDescent="0.3">
      <c r="B141" s="43" t="s">
        <v>38</v>
      </c>
      <c r="C141" s="52"/>
      <c r="D141" s="121"/>
      <c r="E141" s="4" t="s">
        <v>117</v>
      </c>
      <c r="F141" s="4"/>
      <c r="G141" s="4"/>
      <c r="H141" s="4"/>
      <c r="J141" s="9"/>
      <c r="K141" s="29" t="s">
        <v>39</v>
      </c>
      <c r="L141" s="113">
        <v>5.6</v>
      </c>
      <c r="M141" s="113"/>
      <c r="N141" s="113"/>
      <c r="O141" s="11"/>
    </row>
    <row r="142" spans="1:15" ht="12" customHeight="1" x14ac:dyDescent="0.3">
      <c r="B142" s="43" t="s">
        <v>39</v>
      </c>
      <c r="C142" s="52"/>
      <c r="D142" s="124">
        <v>5</v>
      </c>
      <c r="E142" s="4" t="s">
        <v>156</v>
      </c>
      <c r="F142" s="4"/>
      <c r="G142" s="4"/>
      <c r="H142" s="4"/>
      <c r="J142" s="9"/>
      <c r="K142" s="31" t="s">
        <v>82</v>
      </c>
      <c r="L142" s="114">
        <f>+L136*L137+L138*L139+L140*L141</f>
        <v>102361.1</v>
      </c>
      <c r="M142" s="114"/>
      <c r="N142" s="114"/>
      <c r="O142" s="11"/>
    </row>
    <row r="143" spans="1:15" ht="12" customHeight="1" x14ac:dyDescent="0.3">
      <c r="B143" s="74" t="s">
        <v>82</v>
      </c>
      <c r="C143" s="53"/>
      <c r="D143" s="71">
        <f>+D137*D138+D139*D140+D141*D142</f>
        <v>0</v>
      </c>
      <c r="E143" s="4"/>
      <c r="F143" s="4"/>
      <c r="G143" s="4"/>
      <c r="H143" s="4"/>
      <c r="J143" s="9"/>
      <c r="K143" s="29"/>
      <c r="L143" s="63"/>
      <c r="M143" s="63"/>
      <c r="N143" s="63"/>
      <c r="O143" s="11"/>
    </row>
    <row r="144" spans="1:15" ht="12" customHeight="1" x14ac:dyDescent="0.3">
      <c r="B144" s="43"/>
      <c r="C144" s="52"/>
      <c r="D144" s="72"/>
      <c r="E144" s="4"/>
      <c r="F144" s="4"/>
      <c r="G144" s="4"/>
      <c r="H144" s="4"/>
      <c r="J144" s="9"/>
      <c r="K144" s="31" t="s">
        <v>40</v>
      </c>
      <c r="L144" s="117" t="s">
        <v>88</v>
      </c>
      <c r="M144" s="117"/>
      <c r="N144" s="117"/>
      <c r="O144" s="11"/>
    </row>
    <row r="145" spans="2:15" ht="12" customHeight="1" x14ac:dyDescent="0.3">
      <c r="B145" s="74" t="s">
        <v>40</v>
      </c>
      <c r="C145" s="53"/>
      <c r="D145" s="70"/>
      <c r="E145" s="4"/>
      <c r="F145" s="4"/>
      <c r="G145" s="4"/>
      <c r="H145" s="4"/>
      <c r="J145" s="9"/>
      <c r="K145" s="29" t="s">
        <v>41</v>
      </c>
      <c r="L145" s="109">
        <f>G8</f>
        <v>50000</v>
      </c>
      <c r="M145" s="109"/>
      <c r="N145" s="109"/>
      <c r="O145" s="11"/>
    </row>
    <row r="146" spans="2:15" ht="12" customHeight="1" x14ac:dyDescent="0.3">
      <c r="B146" s="43" t="s">
        <v>41</v>
      </c>
      <c r="C146" s="52"/>
      <c r="D146" s="121"/>
      <c r="E146" s="4" t="s">
        <v>117</v>
      </c>
      <c r="F146" s="4"/>
      <c r="G146" s="4"/>
      <c r="H146" s="4"/>
      <c r="J146" s="9"/>
      <c r="K146" s="29" t="s">
        <v>42</v>
      </c>
      <c r="L146" s="109">
        <v>6762</v>
      </c>
      <c r="M146" s="109"/>
      <c r="N146" s="109"/>
      <c r="O146" s="11"/>
    </row>
    <row r="147" spans="2:15" ht="12" customHeight="1" x14ac:dyDescent="0.3">
      <c r="B147" s="43" t="s">
        <v>42</v>
      </c>
      <c r="C147" s="52"/>
      <c r="D147" s="70">
        <v>6762</v>
      </c>
      <c r="E147" s="4"/>
      <c r="F147" s="4"/>
      <c r="G147" s="4"/>
      <c r="H147" s="4"/>
      <c r="J147" s="9"/>
      <c r="K147" s="64" t="s">
        <v>83</v>
      </c>
      <c r="L147" s="115">
        <v>6800</v>
      </c>
      <c r="M147" s="115"/>
      <c r="N147" s="115"/>
      <c r="O147" s="11"/>
    </row>
    <row r="148" spans="2:15" ht="12" customHeight="1" x14ac:dyDescent="0.3">
      <c r="B148" s="43" t="s">
        <v>83</v>
      </c>
      <c r="C148" s="54"/>
      <c r="D148" s="123"/>
      <c r="E148" s="4" t="s">
        <v>153</v>
      </c>
      <c r="F148" s="4"/>
      <c r="G148" s="4"/>
      <c r="H148" s="4"/>
      <c r="J148" s="9"/>
      <c r="K148" s="29" t="s">
        <v>43</v>
      </c>
      <c r="L148" s="109">
        <v>8452</v>
      </c>
      <c r="M148" s="109"/>
      <c r="N148" s="109"/>
      <c r="O148" s="11"/>
    </row>
    <row r="149" spans="2:15" ht="12" customHeight="1" x14ac:dyDescent="0.3">
      <c r="B149" s="43" t="s">
        <v>43</v>
      </c>
      <c r="C149" s="52"/>
      <c r="D149" s="70">
        <v>8452</v>
      </c>
      <c r="E149" s="4"/>
      <c r="F149" s="4"/>
      <c r="G149" s="4"/>
      <c r="H149" s="4"/>
      <c r="J149" s="9"/>
      <c r="K149" s="29" t="s">
        <v>44</v>
      </c>
      <c r="L149" s="109">
        <v>10142</v>
      </c>
      <c r="M149" s="109"/>
      <c r="N149" s="109"/>
      <c r="O149" s="11"/>
    </row>
    <row r="150" spans="2:15" s="4" customFormat="1" ht="12" customHeight="1" x14ac:dyDescent="0.3">
      <c r="B150" s="43" t="s">
        <v>44</v>
      </c>
      <c r="C150" s="52"/>
      <c r="D150" s="70">
        <v>10142</v>
      </c>
      <c r="J150" s="9"/>
      <c r="K150" s="31" t="s">
        <v>84</v>
      </c>
      <c r="L150" s="114">
        <f>SUM(L145:N149)</f>
        <v>82156</v>
      </c>
      <c r="M150" s="114"/>
      <c r="N150" s="114"/>
      <c r="O150" s="11"/>
    </row>
    <row r="151" spans="2:15" s="4" customFormat="1" ht="12" customHeight="1" x14ac:dyDescent="0.3">
      <c r="B151" s="74" t="s">
        <v>84</v>
      </c>
      <c r="C151" s="53"/>
      <c r="D151" s="122"/>
      <c r="E151" s="4" t="s">
        <v>158</v>
      </c>
      <c r="J151" s="9"/>
      <c r="K151" s="31"/>
      <c r="L151" s="26"/>
      <c r="M151" s="26"/>
      <c r="N151" s="26"/>
      <c r="O151" s="11"/>
    </row>
    <row r="152" spans="2:15" ht="12" customHeight="1" x14ac:dyDescent="0.3">
      <c r="B152" s="43"/>
      <c r="C152" s="53"/>
      <c r="D152" s="70"/>
      <c r="E152" s="4"/>
      <c r="F152" s="4"/>
      <c r="G152" s="4"/>
      <c r="H152" s="4"/>
      <c r="J152" s="9"/>
      <c r="K152" s="31" t="s">
        <v>45</v>
      </c>
      <c r="L152" s="65">
        <f>+L149+L148+L147+L146+L145+L142+L133</f>
        <v>2898147.9566286611</v>
      </c>
      <c r="M152" s="65">
        <f>+L149+L148+L147+L146+L145+L142+M133</f>
        <v>3057773.3011362292</v>
      </c>
      <c r="N152" s="65">
        <f>+L149+L148+L147+L146+L145+L142+N133</f>
        <v>2755325.2799639949</v>
      </c>
      <c r="O152" s="11"/>
    </row>
    <row r="153" spans="2:15" ht="12" customHeight="1" x14ac:dyDescent="0.3">
      <c r="B153" s="74" t="s">
        <v>45</v>
      </c>
      <c r="C153" s="53"/>
      <c r="D153" s="122"/>
      <c r="E153" s="118" t="s">
        <v>118</v>
      </c>
      <c r="F153" s="119"/>
      <c r="G153" s="119"/>
      <c r="H153" s="4"/>
      <c r="J153" s="9"/>
      <c r="K153" s="29"/>
      <c r="L153" s="65"/>
      <c r="M153" s="66"/>
      <c r="N153" s="66"/>
      <c r="O153" s="11"/>
    </row>
    <row r="154" spans="2:15" ht="12" customHeight="1" x14ac:dyDescent="0.3">
      <c r="B154" s="43"/>
      <c r="C154" s="52"/>
      <c r="D154" s="71"/>
      <c r="E154" s="118"/>
      <c r="F154" s="119"/>
      <c r="G154" s="119"/>
      <c r="H154" s="4"/>
      <c r="J154" s="9"/>
      <c r="K154" s="31" t="s">
        <v>46</v>
      </c>
      <c r="L154" s="117" t="s">
        <v>88</v>
      </c>
      <c r="M154" s="117"/>
      <c r="N154" s="117"/>
      <c r="O154" s="11"/>
    </row>
    <row r="155" spans="2:15" ht="12" customHeight="1" x14ac:dyDescent="0.3">
      <c r="B155" s="43" t="s">
        <v>46</v>
      </c>
      <c r="C155" s="53"/>
      <c r="D155" s="73"/>
      <c r="E155" s="4"/>
      <c r="F155" s="4"/>
      <c r="G155" s="4"/>
      <c r="H155" s="4"/>
      <c r="J155" s="9"/>
      <c r="K155" s="29" t="s">
        <v>47</v>
      </c>
      <c r="L155" s="109">
        <v>1447030.7008675728</v>
      </c>
      <c r="M155" s="109"/>
      <c r="N155" s="109"/>
      <c r="O155" s="11"/>
    </row>
    <row r="156" spans="2:15" ht="12" customHeight="1" x14ac:dyDescent="0.3">
      <c r="B156" s="43" t="s">
        <v>47</v>
      </c>
      <c r="C156" s="52"/>
      <c r="D156" s="70">
        <v>-1447030.70086757</v>
      </c>
      <c r="E156" s="4"/>
      <c r="F156" s="4"/>
      <c r="G156" s="4"/>
      <c r="H156" s="4"/>
      <c r="J156" s="9"/>
      <c r="K156" s="29" t="s">
        <v>48</v>
      </c>
      <c r="L156" s="109">
        <v>16000</v>
      </c>
      <c r="M156" s="109"/>
      <c r="N156" s="109"/>
      <c r="O156" s="11"/>
    </row>
    <row r="157" spans="2:15" ht="12" customHeight="1" x14ac:dyDescent="0.3">
      <c r="B157" s="43" t="s">
        <v>48</v>
      </c>
      <c r="C157" s="52"/>
      <c r="D157" s="70">
        <v>-16000</v>
      </c>
      <c r="E157" s="4"/>
      <c r="F157" s="4"/>
      <c r="G157" s="4"/>
      <c r="H157" s="4"/>
      <c r="J157" s="9"/>
      <c r="K157" s="31" t="s">
        <v>49</v>
      </c>
      <c r="L157" s="65">
        <f>+L152-L155-L156</f>
        <v>1435117.2557610883</v>
      </c>
      <c r="M157" s="65">
        <f>+M152-L155-L156</f>
        <v>1594742.6002686564</v>
      </c>
      <c r="N157" s="65">
        <f>+N152-L155-L156</f>
        <v>1292294.5790964221</v>
      </c>
      <c r="O157" s="11"/>
    </row>
    <row r="158" spans="2:15" ht="12" customHeight="1" x14ac:dyDescent="0.3">
      <c r="B158" s="74" t="s">
        <v>49</v>
      </c>
      <c r="C158" s="53"/>
      <c r="D158" s="122"/>
      <c r="E158" s="4" t="s">
        <v>119</v>
      </c>
      <c r="F158" s="4"/>
      <c r="G158" s="4"/>
      <c r="H158" s="4"/>
      <c r="J158" s="9"/>
      <c r="K158" s="31"/>
      <c r="L158" s="66"/>
      <c r="M158" s="66"/>
      <c r="N158" s="66"/>
      <c r="O158" s="11"/>
    </row>
    <row r="159" spans="2:15" ht="12" customHeight="1" x14ac:dyDescent="0.3">
      <c r="B159" s="43"/>
      <c r="C159" s="53"/>
      <c r="D159" s="71"/>
      <c r="E159" s="4"/>
      <c r="F159" s="4"/>
      <c r="G159" s="4"/>
      <c r="H159" s="4"/>
      <c r="J159" s="9"/>
      <c r="K159" s="98" t="s">
        <v>50</v>
      </c>
      <c r="L159" s="86">
        <f>G121</f>
        <v>1342083.6484988332</v>
      </c>
      <c r="M159" s="86">
        <f>+L159</f>
        <v>1342083.6484988332</v>
      </c>
      <c r="N159" s="86">
        <f>+M159</f>
        <v>1342083.6484988332</v>
      </c>
      <c r="O159" s="11"/>
    </row>
    <row r="160" spans="2:15" ht="12" customHeight="1" x14ac:dyDescent="0.3">
      <c r="B160" s="88" t="s">
        <v>77</v>
      </c>
      <c r="C160" s="52"/>
      <c r="D160" s="96">
        <f>G121</f>
        <v>1342083.6484988332</v>
      </c>
      <c r="E160" s="4"/>
      <c r="F160" s="4"/>
      <c r="G160" s="4"/>
      <c r="H160" s="4"/>
      <c r="J160" s="9"/>
      <c r="K160" s="98" t="s">
        <v>51</v>
      </c>
      <c r="L160" s="99">
        <f>+(L157-L159)/L159</f>
        <v>6.9320274758072231E-2</v>
      </c>
      <c r="M160" s="99">
        <f>+(M157-M159)/M159</f>
        <v>0.18825872146824152</v>
      </c>
      <c r="N160" s="100">
        <f>+(N157-N159)/N159</f>
        <v>-3.7098335456289856E-2</v>
      </c>
      <c r="O160" s="11"/>
    </row>
    <row r="161" spans="2:15" ht="20.25" customHeight="1" thickBot="1" x14ac:dyDescent="0.35">
      <c r="B161" s="91" t="s">
        <v>51</v>
      </c>
      <c r="C161" s="67"/>
      <c r="D161" s="97">
        <f>+(D158-D160)/D160</f>
        <v>-1</v>
      </c>
      <c r="E161" s="4"/>
      <c r="F161" s="4"/>
      <c r="G161" s="4"/>
      <c r="H161" s="4"/>
      <c r="J161" s="55"/>
      <c r="K161" s="95" t="s">
        <v>60</v>
      </c>
      <c r="L161" s="101"/>
      <c r="M161" s="102">
        <f>+(M157-L157)/L157</f>
        <v>0.11122808527789156</v>
      </c>
      <c r="N161" s="103">
        <f>+(N157-L157)/L157</f>
        <v>-9.9519865774955696E-2</v>
      </c>
      <c r="O161" s="56"/>
    </row>
    <row r="162" spans="2:15" ht="12.5" thickTop="1" x14ac:dyDescent="0.3">
      <c r="E162" s="4"/>
      <c r="F162" s="4"/>
      <c r="G162" s="4"/>
      <c r="H162" s="4"/>
    </row>
  </sheetData>
  <mergeCells count="28">
    <mergeCell ref="L155:N155"/>
    <mergeCell ref="B2:H2"/>
    <mergeCell ref="B47:H47"/>
    <mergeCell ref="B95:H95"/>
    <mergeCell ref="C104:D104"/>
    <mergeCell ref="D110:H110"/>
    <mergeCell ref="L135:N135"/>
    <mergeCell ref="L144:N144"/>
    <mergeCell ref="L154:N154"/>
    <mergeCell ref="B67:H67"/>
    <mergeCell ref="B128:F128"/>
    <mergeCell ref="E153:G154"/>
    <mergeCell ref="L156:N156"/>
    <mergeCell ref="B129:D129"/>
    <mergeCell ref="J128:O128"/>
    <mergeCell ref="L136:N136"/>
    <mergeCell ref="L137:N137"/>
    <mergeCell ref="L138:N138"/>
    <mergeCell ref="L139:N139"/>
    <mergeCell ref="L140:N140"/>
    <mergeCell ref="L141:N141"/>
    <mergeCell ref="L142:N142"/>
    <mergeCell ref="L145:N145"/>
    <mergeCell ref="L146:N146"/>
    <mergeCell ref="L147:N147"/>
    <mergeCell ref="L148:N148"/>
    <mergeCell ref="L149:N149"/>
    <mergeCell ref="L150:N150"/>
  </mergeCells>
  <pageMargins left="0.7" right="0.7" top="0.75" bottom="0.75" header="0.3" footer="0.3"/>
  <pageSetup orientation="portrait" horizontalDpi="300" r:id="rId1"/>
  <ignoredErrors>
    <ignoredError sqref="D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12 Figures</vt:lpstr>
      <vt:lpstr>Fig 12.1 - 12.7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2010-07-12T15:31:02Z</dcterms:created>
  <dcterms:modified xsi:type="dcterms:W3CDTF">2022-06-05T19:36:56Z</dcterms:modified>
  <cp:version>_v3</cp:version>
</cp:coreProperties>
</file>