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ruce\REFM Dropbox\Bruce Kirsch\0000000000 Edition 5.2\Online Companion Files\"/>
    </mc:Choice>
  </mc:AlternateContent>
  <xr:revisionPtr revIDLastSave="0" documentId="13_ncr:1_{16B06D51-07C8-42F2-95AA-476FC2D24EDF}" xr6:coauthVersionLast="47" xr6:coauthVersionMax="47" xr10:uidLastSave="{00000000-0000-0000-0000-000000000000}"/>
  <bookViews>
    <workbookView xWindow="19120" yWindow="190" windowWidth="18550" windowHeight="21000" xr2:uid="{00000000-000D-0000-FFFF-FFFF00000000}"/>
  </bookViews>
  <sheets>
    <sheet name="Chapter 23 Figures" sheetId="10" r:id="rId1"/>
    <sheet name="Fig 23.1" sheetId="1" r:id="rId2"/>
    <sheet name="Fig 23.2" sheetId="2" r:id="rId3"/>
    <sheet name="Fig 23.3" sheetId="3" r:id="rId4"/>
    <sheet name="Fig 23.4" sheetId="4" r:id="rId5"/>
    <sheet name="Fig 23.5" sheetId="5" r:id="rId6"/>
    <sheet name="Fig 23.6" sheetId="6" r:id="rId7"/>
  </sheets>
  <calcPr calcId="191029" calcMode="autoNoTable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10" l="1"/>
  <c r="M39" i="6"/>
  <c r="M38" i="6"/>
  <c r="L38" i="6"/>
  <c r="K38" i="6"/>
  <c r="J38" i="6"/>
  <c r="I38" i="6"/>
  <c r="H38" i="6"/>
  <c r="G38" i="6"/>
  <c r="F38" i="6"/>
  <c r="E38" i="6"/>
  <c r="D38" i="6"/>
  <c r="D40" i="6"/>
  <c r="E40" i="6"/>
  <c r="F40" i="6"/>
  <c r="G40" i="6"/>
  <c r="H40" i="6"/>
  <c r="I40" i="6"/>
  <c r="J40" i="6"/>
  <c r="K40" i="6"/>
  <c r="L40" i="6"/>
  <c r="M40" i="6"/>
  <c r="C41" i="6"/>
  <c r="B41" i="6"/>
  <c r="C40" i="6"/>
  <c r="D13" i="5"/>
  <c r="B30" i="5"/>
  <c r="C13" i="6"/>
  <c r="D13" i="1"/>
  <c r="D26" i="5"/>
  <c r="M26" i="5"/>
  <c r="L26" i="5"/>
  <c r="K26" i="5"/>
  <c r="J26" i="5"/>
  <c r="I26" i="5"/>
  <c r="H26" i="5"/>
  <c r="G26" i="5"/>
  <c r="F26" i="5"/>
  <c r="E26" i="5"/>
  <c r="M25" i="5"/>
  <c r="L25" i="5"/>
  <c r="K25" i="5"/>
  <c r="J25" i="5"/>
  <c r="I25" i="5"/>
  <c r="H25" i="5"/>
  <c r="G25" i="5"/>
  <c r="F25" i="5"/>
  <c r="E25" i="5"/>
  <c r="D25" i="5"/>
  <c r="C7" i="6"/>
  <c r="C11" i="6"/>
  <c r="M28" i="5"/>
  <c r="D6" i="5"/>
  <c r="D11" i="5"/>
  <c r="C16" i="2"/>
  <c r="C26" i="2"/>
  <c r="C15" i="2"/>
  <c r="C25" i="2"/>
  <c r="C23" i="2"/>
  <c r="C22" i="2"/>
  <c r="C4" i="2"/>
  <c r="C6" i="2"/>
  <c r="M25" i="1"/>
  <c r="O25" i="1"/>
  <c r="L25" i="1"/>
  <c r="K25" i="1"/>
  <c r="J25" i="1"/>
  <c r="I25" i="1"/>
  <c r="H25" i="1"/>
  <c r="G25" i="1"/>
  <c r="F25" i="1"/>
  <c r="E25" i="1"/>
  <c r="C24" i="2"/>
  <c r="D25" i="1"/>
  <c r="M23" i="1"/>
  <c r="L23" i="1"/>
  <c r="K23" i="1"/>
  <c r="J23" i="1"/>
  <c r="I23" i="1"/>
  <c r="H23" i="1"/>
  <c r="G23" i="1"/>
  <c r="F23" i="1"/>
  <c r="E23" i="1"/>
  <c r="D23" i="1"/>
  <c r="D6" i="1"/>
  <c r="D8" i="1"/>
  <c r="M24" i="1"/>
  <c r="L24" i="1"/>
  <c r="K24" i="1"/>
  <c r="J24" i="1"/>
  <c r="I24" i="1"/>
  <c r="H24" i="1"/>
  <c r="G24" i="1"/>
  <c r="F24" i="1"/>
  <c r="E24" i="1"/>
  <c r="D24" i="1"/>
  <c r="D27" i="5"/>
  <c r="E27" i="5"/>
  <c r="F27" i="5"/>
  <c r="G27" i="5"/>
  <c r="H27" i="5"/>
  <c r="I27" i="5"/>
  <c r="J27" i="5"/>
  <c r="K27" i="5"/>
  <c r="L27" i="5"/>
  <c r="M27" i="5"/>
  <c r="O27" i="5"/>
  <c r="O26" i="5"/>
  <c r="B31" i="6"/>
  <c r="B12" i="3"/>
  <c r="B11" i="4"/>
  <c r="D21" i="1"/>
  <c r="D26" i="1"/>
  <c r="E20" i="6"/>
  <c r="F20" i="6"/>
  <c r="M23" i="5"/>
  <c r="M24" i="5"/>
  <c r="O24" i="5"/>
  <c r="L23" i="5"/>
  <c r="L24" i="5"/>
  <c r="K23" i="5"/>
  <c r="K24" i="5"/>
  <c r="J23" i="5"/>
  <c r="J24" i="5"/>
  <c r="I23" i="5"/>
  <c r="I24" i="5"/>
  <c r="H23" i="5"/>
  <c r="H24" i="5"/>
  <c r="G23" i="5"/>
  <c r="G24" i="5"/>
  <c r="F23" i="5"/>
  <c r="F24" i="5"/>
  <c r="E23" i="5"/>
  <c r="E24" i="5"/>
  <c r="D23" i="5"/>
  <c r="D24" i="5"/>
  <c r="M22" i="1"/>
  <c r="O22" i="1"/>
  <c r="M26" i="1"/>
  <c r="M9" i="3"/>
  <c r="L22" i="1"/>
  <c r="L26" i="1"/>
  <c r="L9" i="3"/>
  <c r="L11" i="3"/>
  <c r="K22" i="1"/>
  <c r="K26" i="1"/>
  <c r="K9" i="3"/>
  <c r="K11" i="3"/>
  <c r="J22" i="1"/>
  <c r="J26" i="1"/>
  <c r="J9" i="3"/>
  <c r="J11" i="3"/>
  <c r="I22" i="1"/>
  <c r="I26" i="1"/>
  <c r="I9" i="3"/>
  <c r="I11" i="3"/>
  <c r="H22" i="1"/>
  <c r="H26" i="1"/>
  <c r="H9" i="3"/>
  <c r="H11" i="3"/>
  <c r="G22" i="1"/>
  <c r="G26" i="1"/>
  <c r="G9" i="3"/>
  <c r="G11" i="3"/>
  <c r="F22" i="1"/>
  <c r="F26" i="1"/>
  <c r="F9" i="3"/>
  <c r="F11" i="3"/>
  <c r="E22" i="1"/>
  <c r="E26" i="1"/>
  <c r="E9" i="3"/>
  <c r="E11" i="3"/>
  <c r="D22" i="1"/>
  <c r="M22" i="5"/>
  <c r="O22" i="5"/>
  <c r="L22" i="5"/>
  <c r="K22" i="5"/>
  <c r="J22" i="5"/>
  <c r="I22" i="5"/>
  <c r="H22" i="5"/>
  <c r="G22" i="5"/>
  <c r="F22" i="5"/>
  <c r="E22" i="5"/>
  <c r="D22" i="5"/>
  <c r="D21" i="5"/>
  <c r="M10" i="4"/>
  <c r="O10" i="4"/>
  <c r="L10" i="4"/>
  <c r="K10" i="4"/>
  <c r="J10" i="4"/>
  <c r="I10" i="4"/>
  <c r="H10" i="4"/>
  <c r="G10" i="4"/>
  <c r="F10" i="4"/>
  <c r="E10" i="4"/>
  <c r="D10" i="4"/>
  <c r="O24" i="1"/>
  <c r="O23" i="1"/>
  <c r="O28" i="5"/>
  <c r="O25" i="5"/>
  <c r="C27" i="2"/>
  <c r="M10" i="3"/>
  <c r="O10" i="3"/>
  <c r="C11" i="4"/>
  <c r="O23" i="5"/>
  <c r="D9" i="3"/>
  <c r="D11" i="3"/>
  <c r="C26" i="1"/>
  <c r="G20" i="6"/>
  <c r="H20" i="6"/>
  <c r="C10" i="4"/>
  <c r="O26" i="1"/>
  <c r="E29" i="5"/>
  <c r="H29" i="5"/>
  <c r="L29" i="5"/>
  <c r="K29" i="5"/>
  <c r="I29" i="5"/>
  <c r="D29" i="5"/>
  <c r="M29" i="5"/>
  <c r="O29" i="5"/>
  <c r="G29" i="5"/>
  <c r="F29" i="5"/>
  <c r="J29" i="5"/>
  <c r="M11" i="3"/>
  <c r="O11" i="3"/>
  <c r="O9" i="3"/>
  <c r="C29" i="5"/>
  <c r="C30" i="5"/>
  <c r="I20" i="6"/>
  <c r="C11" i="3"/>
  <c r="C12" i="3"/>
  <c r="J20" i="6"/>
  <c r="K20" i="6"/>
  <c r="L20" i="6"/>
  <c r="M20" i="6"/>
  <c r="N20" i="6"/>
</calcChain>
</file>

<file path=xl/sharedStrings.xml><?xml version="1.0" encoding="utf-8"?>
<sst xmlns="http://schemas.openxmlformats.org/spreadsheetml/2006/main" count="192" uniqueCount="71">
  <si>
    <t>Year 1</t>
  </si>
  <si>
    <t>Year 2</t>
  </si>
  <si>
    <t>Year 3</t>
  </si>
  <si>
    <t>…</t>
  </si>
  <si>
    <t>Year 10</t>
  </si>
  <si>
    <t>Total</t>
  </si>
  <si>
    <t>Interest</t>
  </si>
  <si>
    <t>Operating Expense</t>
  </si>
  <si>
    <t>Interest Tax Shield</t>
  </si>
  <si>
    <t>Depreciation Tax Shield</t>
  </si>
  <si>
    <t>Year 10 Sale</t>
  </si>
  <si>
    <t>Sale Revenue</t>
  </si>
  <si>
    <t>Fees</t>
  </si>
  <si>
    <t>Debt Repayment</t>
  </si>
  <si>
    <t>Accumulated Depreciation Tax</t>
  </si>
  <si>
    <t>Cash Flow</t>
  </si>
  <si>
    <t>Cash Flow from Sale</t>
  </si>
  <si>
    <t>Rent Payment</t>
  </si>
  <si>
    <t>Investment in Operations</t>
  </si>
  <si>
    <t>Interest Payment</t>
  </si>
  <si>
    <t>CF from Normal Operations</t>
  </si>
  <si>
    <t>Tax on CF from Normal Operations</t>
  </si>
  <si>
    <t>Investment in Operations Remaining</t>
  </si>
  <si>
    <t>Year 4</t>
  </si>
  <si>
    <t>Year 5</t>
  </si>
  <si>
    <t>Year 6</t>
  </si>
  <si>
    <t>Year 7</t>
  </si>
  <si>
    <t>Year 8</t>
  </si>
  <si>
    <t>Year 9</t>
  </si>
  <si>
    <t>Assumptions:</t>
  </si>
  <si>
    <t>Discount Rate</t>
  </si>
  <si>
    <t>Rent Growth Rate</t>
  </si>
  <si>
    <t>CLICK + SIGN ABOVE TO EXPAND COLUMNS</t>
  </si>
  <si>
    <t>Annual Rent</t>
  </si>
  <si>
    <t>Year 1 Rent To Achieve $8MM in NOI</t>
  </si>
  <si>
    <t>Sale of Linneman Associates Headquarters</t>
  </si>
  <si>
    <t>Total Cash Flow</t>
  </si>
  <si>
    <t>Owning Linneman Associates Headquarters, Excluding Sale ($ in MM)</t>
  </si>
  <si>
    <t>Capital Gains Tax</t>
  </si>
  <si>
    <t>Owning and Selling Linneman Associates Headquarters ($ in MM)</t>
  </si>
  <si>
    <t>Income Tax Rate</t>
  </si>
  <si>
    <t>Accumulated Depreciation Tax Rate</t>
  </si>
  <si>
    <t>Capital Gains Tax Rate</t>
  </si>
  <si>
    <t>Equity Investment in Building</t>
  </si>
  <si>
    <t>Building Acquisition Cost</t>
  </si>
  <si>
    <t>Mortgage Amount</t>
  </si>
  <si>
    <t>Interest Rate</t>
  </si>
  <si>
    <t>Operating Expenses</t>
  </si>
  <si>
    <t>Non-Land Depreciation Allocation</t>
  </si>
  <si>
    <t>Average Depreciable Life</t>
  </si>
  <si>
    <t>Building Sale Price</t>
  </si>
  <si>
    <t>Selling Costs</t>
  </si>
  <si>
    <t>Hold Period</t>
  </si>
  <si>
    <t>Accumulated Depreciation</t>
  </si>
  <si>
    <t>Gain on Sale</t>
  </si>
  <si>
    <t>Faulty Analysis: Renting Linneman Associates Headquarters ($ in MM)</t>
  </si>
  <si>
    <t>Partially Corrected Analysis: Renting Linneman Associates Headquarters ($ in MM)</t>
  </si>
  <si>
    <t>Cash Investment in Operations</t>
  </si>
  <si>
    <t>Loan for Core Business</t>
  </si>
  <si>
    <t>Interest Rate on Loan for Core Business</t>
  </si>
  <si>
    <t>Sale Price of Business</t>
  </si>
  <si>
    <t>Corrected Analysis: Renting Linneman Associates Headquarters ($ in MM)</t>
  </si>
  <si>
    <t>Cash Flow from Normal Operations</t>
  </si>
  <si>
    <t xml:space="preserve">   Total</t>
  </si>
  <si>
    <t xml:space="preserve">    Total</t>
  </si>
  <si>
    <t>Net Proceeds</t>
  </si>
  <si>
    <t>Depreciation Tax Rate</t>
  </si>
  <si>
    <t>Fig 23.6</t>
  </si>
  <si>
    <t>Fig 23.3 (for reference)</t>
  </si>
  <si>
    <t>Equity Investment</t>
  </si>
  <si>
    <t>Fill in the blue shaded cells based on the instructions given below the Figure in the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</si>
</sst>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0.00\ &quot;MM&quot;_);\(&quot;$&quot;0.00\ &quot;MM&quot;\)"/>
    <numFmt numFmtId="165" formatCode="0.000%"/>
    <numFmt numFmtId="166" formatCode="&quot;$&quot;#,##0\ &quot;MM&quot;;\(&quot;$&quot;#,##0\ &quot;MM&quot;\)"/>
    <numFmt numFmtId="167" formatCode="&quot;$&quot;#,##0.0\ &quot;MM&quot;;\(&quot;$&quot;#,##0.0\ &quot;MM&quot;\)"/>
    <numFmt numFmtId="168" formatCode="&quot;$&quot;#,##0.00\ &quot;MM&quot;;\(&quot;$&quot;#,##0.00\ &quot;MM&quot;\)"/>
    <numFmt numFmtId="169" formatCode="&quot;$&quot;#,##0"/>
    <numFmt numFmtId="170" formatCode="&quot;Year&quot;\ #,##0"/>
    <numFmt numFmtId="171" formatCode="&quot;NPV at&quot;\ 0.00%"/>
    <numFmt numFmtId="172" formatCode="#,##0.000_);[Red]\(#,##0.000\)"/>
    <numFmt numFmtId="173" formatCode="#,##0\ &quot;years&quot;"/>
    <numFmt numFmtId="177" formatCode="&quot;All Contents Copyright © 2018-&quot;###0\ &quot;by Dr. Peter Linneman. All rights reserved.&quot;"/>
  </numFmts>
  <fonts count="1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F67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58A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rgb="FF3F67B1"/>
      </left>
      <right/>
      <top style="thick">
        <color rgb="FF3F67B1"/>
      </top>
      <bottom style="thick">
        <color rgb="FF3F67B1"/>
      </bottom>
      <diagonal/>
    </border>
    <border>
      <left/>
      <right/>
      <top style="thick">
        <color rgb="FF3F67B1"/>
      </top>
      <bottom style="thick">
        <color rgb="FF3F67B1"/>
      </bottom>
      <diagonal/>
    </border>
    <border>
      <left style="thick">
        <color rgb="FF3F67B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rgb="FF3F67B1"/>
      </right>
      <top style="thick">
        <color rgb="FF3F67B1"/>
      </top>
      <bottom style="thick">
        <color rgb="FF3F67B1"/>
      </bottom>
      <diagonal/>
    </border>
    <border>
      <left/>
      <right style="thick">
        <color rgb="FF3F67B1"/>
      </right>
      <top/>
      <bottom/>
      <diagonal/>
    </border>
    <border>
      <left style="thick">
        <color rgb="FF3F67B1"/>
      </left>
      <right/>
      <top/>
      <bottom style="thick">
        <color rgb="FF3F67B1"/>
      </bottom>
      <diagonal/>
    </border>
    <border>
      <left/>
      <right/>
      <top/>
      <bottom style="thick">
        <color rgb="FF3F67B1"/>
      </bottom>
      <diagonal/>
    </border>
    <border>
      <left/>
      <right style="thick">
        <color rgb="FF3F67B1"/>
      </right>
      <top/>
      <bottom style="thick">
        <color rgb="FF3F67B1"/>
      </bottom>
      <diagonal/>
    </border>
    <border>
      <left style="thick">
        <color rgb="FF3F67B1"/>
      </left>
      <right/>
      <top style="thick">
        <color rgb="FF3F67B1"/>
      </top>
      <bottom/>
      <diagonal/>
    </border>
    <border>
      <left/>
      <right/>
      <top style="thick">
        <color rgb="FF3F67B1"/>
      </top>
      <bottom/>
      <diagonal/>
    </border>
    <border>
      <left/>
      <right style="thick">
        <color rgb="FF3F67B1"/>
      </right>
      <top style="thick">
        <color rgb="FF3F67B1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3F67B1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8" fontId="5" fillId="0" borderId="0" xfId="0" applyNumberFormat="1" applyFont="1"/>
    <xf numFmtId="0" fontId="6" fillId="0" borderId="0" xfId="0" applyFont="1"/>
    <xf numFmtId="10" fontId="7" fillId="0" borderId="0" xfId="0" applyNumberFormat="1" applyFont="1"/>
    <xf numFmtId="0" fontId="8" fillId="0" borderId="0" xfId="0" applyFont="1" applyAlignment="1">
      <alignment horizontal="right"/>
    </xf>
    <xf numFmtId="169" fontId="7" fillId="0" borderId="0" xfId="0" applyNumberFormat="1" applyFont="1"/>
    <xf numFmtId="167" fontId="11" fillId="3" borderId="0" xfId="0" applyNumberFormat="1" applyFont="1" applyFill="1" applyBorder="1" applyAlignment="1">
      <alignment horizontal="right"/>
    </xf>
    <xf numFmtId="40" fontId="11" fillId="3" borderId="4" xfId="0" applyNumberFormat="1" applyFont="1" applyFill="1" applyBorder="1" applyAlignment="1">
      <alignment horizontal="right"/>
    </xf>
    <xf numFmtId="167" fontId="11" fillId="3" borderId="4" xfId="0" applyNumberFormat="1" applyFont="1" applyFill="1" applyBorder="1" applyAlignment="1">
      <alignment horizontal="right"/>
    </xf>
    <xf numFmtId="0" fontId="10" fillId="3" borderId="3" xfId="0" applyFont="1" applyFill="1" applyBorder="1"/>
    <xf numFmtId="0" fontId="11" fillId="3" borderId="0" xfId="0" applyFont="1" applyFill="1" applyBorder="1"/>
    <xf numFmtId="0" fontId="5" fillId="3" borderId="6" xfId="0" applyFont="1" applyFill="1" applyBorder="1"/>
    <xf numFmtId="0" fontId="11" fillId="3" borderId="0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left" indent="1"/>
    </xf>
    <xf numFmtId="40" fontId="11" fillId="3" borderId="0" xfId="0" applyNumberFormat="1" applyFont="1" applyFill="1" applyBorder="1" applyAlignment="1">
      <alignment horizontal="right"/>
    </xf>
    <xf numFmtId="166" fontId="11" fillId="3" borderId="0" xfId="0" applyNumberFormat="1" applyFont="1" applyFill="1" applyBorder="1" applyAlignment="1">
      <alignment horizontal="right"/>
    </xf>
    <xf numFmtId="168" fontId="11" fillId="3" borderId="0" xfId="0" applyNumberFormat="1" applyFont="1" applyFill="1" applyBorder="1" applyAlignment="1">
      <alignment horizontal="right"/>
    </xf>
    <xf numFmtId="0" fontId="11" fillId="3" borderId="7" xfId="0" applyFont="1" applyFill="1" applyBorder="1" applyAlignment="1">
      <alignment horizontal="left" vertical="top" indent="1"/>
    </xf>
    <xf numFmtId="8" fontId="11" fillId="3" borderId="8" xfId="0" applyNumberFormat="1" applyFont="1" applyFill="1" applyBorder="1" applyAlignment="1">
      <alignment horizontal="right" vertical="top"/>
    </xf>
    <xf numFmtId="168" fontId="11" fillId="3" borderId="8" xfId="0" applyNumberFormat="1" applyFont="1" applyFill="1" applyBorder="1" applyAlignment="1">
      <alignment horizontal="right" vertical="top"/>
    </xf>
    <xf numFmtId="0" fontId="5" fillId="3" borderId="9" xfId="0" applyFont="1" applyFill="1" applyBorder="1"/>
    <xf numFmtId="169" fontId="7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right" indent="1"/>
    </xf>
    <xf numFmtId="6" fontId="11" fillId="3" borderId="0" xfId="0" applyNumberFormat="1" applyFont="1" applyFill="1" applyBorder="1" applyAlignment="1">
      <alignment horizontal="right"/>
    </xf>
    <xf numFmtId="6" fontId="11" fillId="3" borderId="8" xfId="0" applyNumberFormat="1" applyFont="1" applyFill="1" applyBorder="1" applyAlignment="1">
      <alignment horizontal="right" vertical="top"/>
    </xf>
    <xf numFmtId="38" fontId="11" fillId="3" borderId="0" xfId="0" applyNumberFormat="1" applyFont="1" applyFill="1" applyBorder="1" applyAlignment="1">
      <alignment horizontal="right"/>
    </xf>
    <xf numFmtId="38" fontId="11" fillId="3" borderId="4" xfId="0" applyNumberFormat="1" applyFont="1" applyFill="1" applyBorder="1" applyAlignment="1">
      <alignment horizontal="right"/>
    </xf>
    <xf numFmtId="8" fontId="11" fillId="3" borderId="13" xfId="0" applyNumberFormat="1" applyFont="1" applyFill="1" applyBorder="1" applyAlignment="1">
      <alignment horizontal="right" vertical="top"/>
    </xf>
    <xf numFmtId="171" fontId="11" fillId="3" borderId="7" xfId="0" applyNumberFormat="1" applyFont="1" applyFill="1" applyBorder="1" applyAlignment="1">
      <alignment horizontal="left" vertical="top" indent="1"/>
    </xf>
    <xf numFmtId="0" fontId="10" fillId="3" borderId="0" xfId="0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10" fillId="3" borderId="0" xfId="0" applyFont="1" applyFill="1" applyBorder="1"/>
    <xf numFmtId="0" fontId="11" fillId="3" borderId="0" xfId="0" applyFont="1" applyFill="1" applyBorder="1" applyAlignment="1">
      <alignment horizontal="left" indent="1"/>
    </xf>
    <xf numFmtId="8" fontId="11" fillId="3" borderId="0" xfId="0" applyNumberFormat="1" applyFont="1" applyFill="1" applyBorder="1" applyAlignment="1">
      <alignment horizontal="right" vertical="top"/>
    </xf>
    <xf numFmtId="172" fontId="11" fillId="3" borderId="0" xfId="0" applyNumberFormat="1" applyFont="1" applyFill="1" applyBorder="1" applyAlignment="1">
      <alignment horizontal="right"/>
    </xf>
    <xf numFmtId="10" fontId="7" fillId="0" borderId="0" xfId="1" applyNumberFormat="1" applyFont="1" applyAlignment="1">
      <alignment horizontal="center"/>
    </xf>
    <xf numFmtId="164" fontId="11" fillId="3" borderId="0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left" vertical="top" indent="1"/>
    </xf>
    <xf numFmtId="168" fontId="11" fillId="3" borderId="0" xfId="0" applyNumberFormat="1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center"/>
    </xf>
    <xf numFmtId="0" fontId="5" fillId="0" borderId="8" xfId="0" applyFont="1" applyBorder="1"/>
    <xf numFmtId="0" fontId="4" fillId="3" borderId="8" xfId="0" applyFont="1" applyFill="1" applyBorder="1"/>
    <xf numFmtId="170" fontId="11" fillId="3" borderId="0" xfId="0" applyNumberFormat="1" applyFont="1" applyFill="1" applyBorder="1" applyAlignment="1">
      <alignment horizontal="right"/>
    </xf>
    <xf numFmtId="8" fontId="11" fillId="3" borderId="8" xfId="0" applyNumberFormat="1" applyFont="1" applyFill="1" applyBorder="1" applyAlignment="1">
      <alignment horizontal="left" vertical="top"/>
    </xf>
    <xf numFmtId="0" fontId="11" fillId="3" borderId="0" xfId="0" applyFont="1" applyFill="1" applyBorder="1" applyAlignment="1"/>
    <xf numFmtId="8" fontId="11" fillId="3" borderId="8" xfId="0" applyNumberFormat="1" applyFont="1" applyFill="1" applyBorder="1" applyAlignment="1">
      <alignment horizontal="center" vertical="top"/>
    </xf>
    <xf numFmtId="8" fontId="11" fillId="3" borderId="0" xfId="0" applyNumberFormat="1" applyFont="1" applyFill="1" applyBorder="1" applyAlignment="1">
      <alignment horizontal="left"/>
    </xf>
    <xf numFmtId="8" fontId="11" fillId="3" borderId="0" xfId="0" applyNumberFormat="1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/>
    </xf>
    <xf numFmtId="0" fontId="5" fillId="3" borderId="8" xfId="0" applyFont="1" applyFill="1" applyBorder="1"/>
    <xf numFmtId="0" fontId="0" fillId="4" borderId="0" xfId="0" applyFill="1"/>
    <xf numFmtId="177" fontId="12" fillId="4" borderId="0" xfId="2" applyNumberFormat="1" applyFont="1" applyFill="1" applyAlignment="1">
      <alignment horizontal="left" vertical="center" indent="12"/>
    </xf>
    <xf numFmtId="173" fontId="7" fillId="0" borderId="0" xfId="1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horizontal="center"/>
    </xf>
    <xf numFmtId="169" fontId="11" fillId="0" borderId="0" xfId="1" applyNumberFormat="1" applyFont="1" applyAlignment="1">
      <alignment horizontal="center"/>
    </xf>
    <xf numFmtId="10" fontId="7" fillId="0" borderId="0" xfId="1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69" fontId="11" fillId="0" borderId="0" xfId="0" applyNumberFormat="1" applyFont="1" applyAlignment="1">
      <alignment horizontal="center"/>
    </xf>
    <xf numFmtId="173" fontId="7" fillId="0" borderId="0" xfId="1" applyNumberFormat="1" applyFont="1" applyAlignment="1">
      <alignment horizontal="right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horizontal="right"/>
    </xf>
    <xf numFmtId="169" fontId="11" fillId="0" borderId="0" xfId="0" applyNumberFormat="1" applyFont="1" applyAlignment="1">
      <alignment horizontal="right"/>
    </xf>
    <xf numFmtId="10" fontId="7" fillId="0" borderId="0" xfId="1" applyNumberFormat="1" applyFont="1" applyAlignment="1">
      <alignment horizontal="right"/>
    </xf>
    <xf numFmtId="169" fontId="11" fillId="0" borderId="0" xfId="1" applyNumberFormat="1" applyFont="1" applyAlignment="1">
      <alignment horizontal="right"/>
    </xf>
    <xf numFmtId="10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/>
    </xf>
    <xf numFmtId="0" fontId="11" fillId="5" borderId="8" xfId="0" applyFont="1" applyFill="1" applyBorder="1" applyAlignment="1">
      <alignment horizontal="center" vertical="center"/>
    </xf>
    <xf numFmtId="40" fontId="11" fillId="5" borderId="0" xfId="0" applyNumberFormat="1" applyFont="1" applyFill="1" applyBorder="1" applyAlignment="1">
      <alignment horizontal="right"/>
    </xf>
    <xf numFmtId="172" fontId="11" fillId="5" borderId="0" xfId="0" applyNumberFormat="1" applyFont="1" applyFill="1" applyBorder="1" applyAlignment="1">
      <alignment horizontal="right"/>
    </xf>
    <xf numFmtId="40" fontId="11" fillId="5" borderId="4" xfId="0" applyNumberFormat="1" applyFont="1" applyFill="1" applyBorder="1" applyAlignment="1">
      <alignment horizontal="right"/>
    </xf>
    <xf numFmtId="8" fontId="11" fillId="5" borderId="0" xfId="0" applyNumberFormat="1" applyFont="1" applyFill="1" applyBorder="1" applyAlignment="1">
      <alignment horizontal="right" vertical="top"/>
    </xf>
    <xf numFmtId="8" fontId="11" fillId="5" borderId="0" xfId="0" applyNumberFormat="1" applyFont="1" applyFill="1" applyBorder="1" applyAlignment="1">
      <alignment horizontal="center" vertical="top"/>
    </xf>
    <xf numFmtId="8" fontId="11" fillId="5" borderId="8" xfId="0" applyNumberFormat="1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>
      <alignment horizontal="right"/>
    </xf>
    <xf numFmtId="40" fontId="11" fillId="3" borderId="14" xfId="0" applyNumberFormat="1" applyFont="1" applyFill="1" applyBorder="1" applyAlignment="1">
      <alignment horizontal="right"/>
    </xf>
    <xf numFmtId="8" fontId="11" fillId="3" borderId="9" xfId="0" applyNumberFormat="1" applyFont="1" applyFill="1" applyBorder="1" applyAlignment="1">
      <alignment horizontal="right" vertical="top"/>
    </xf>
  </cellXfs>
  <cellStyles count="3">
    <cellStyle name="Currency" xfId="1" builtinId="4"/>
    <cellStyle name="Normal" xfId="0" builtinId="0"/>
    <cellStyle name="Normal 2" xfId="2" xr:uid="{4BC32AF0-C6E8-4EB5-9B75-7352622BA7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548159</xdr:colOff>
      <xdr:row>42</xdr:row>
      <xdr:rowOff>114300</xdr:rowOff>
    </xdr:from>
    <xdr:ext cx="6245364" cy="103156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2640C56-EFF8-407B-A0BB-19D08BC948D3}"/>
            </a:ext>
          </a:extLst>
        </xdr:cNvPr>
        <xdr:cNvSpPr txBox="1"/>
      </xdr:nvSpPr>
      <xdr:spPr>
        <a:xfrm>
          <a:off x="1205384" y="7715250"/>
          <a:ext cx="6245364" cy="1031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3000" b="0">
              <a:solidFill>
                <a:schemeClr val="bg1"/>
              </a:solidFill>
            </a:rPr>
            <a:t>Chapter</a:t>
          </a:r>
          <a:r>
            <a:rPr lang="en-US" sz="3000" b="0" baseline="0">
              <a:solidFill>
                <a:schemeClr val="bg1"/>
              </a:solidFill>
            </a:rPr>
            <a:t> 23 Figures </a:t>
          </a:r>
        </a:p>
        <a:p>
          <a:pPr algn="ctr"/>
          <a:r>
            <a:rPr lang="en-US" sz="3000" b="0" baseline="0">
              <a:solidFill>
                <a:schemeClr val="bg1"/>
              </a:solidFill>
            </a:rPr>
            <a:t>Corporate Real Estate Decision Making</a:t>
          </a:r>
        </a:p>
      </xdr:txBody>
    </xdr:sp>
    <xdr:clientData/>
  </xdr:oneCellAnchor>
  <xdr:twoCellAnchor editAs="oneCell">
    <xdr:from>
      <xdr:col>1</xdr:col>
      <xdr:colOff>460376</xdr:colOff>
      <xdr:row>2</xdr:row>
      <xdr:rowOff>89958</xdr:rowOff>
    </xdr:from>
    <xdr:to>
      <xdr:col>11</xdr:col>
      <xdr:colOff>557146</xdr:colOff>
      <xdr:row>41</xdr:row>
      <xdr:rowOff>139174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4F85D9A-EB0C-4616-A41E-40407C7D0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9" y="454025"/>
          <a:ext cx="6700770" cy="7148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8E23-3262-4825-A337-4C57D9B752FF}">
  <dimension ref="C9:L54"/>
  <sheetViews>
    <sheetView tabSelected="1" zoomScale="80" zoomScaleNormal="80" workbookViewId="0">
      <selection activeCell="C8" sqref="C8"/>
    </sheetView>
  </sheetViews>
  <sheetFormatPr defaultColWidth="9.08984375" defaultRowHeight="14.5" x14ac:dyDescent="0.35"/>
  <cols>
    <col min="1" max="16384" width="9.08984375" style="61"/>
  </cols>
  <sheetData>
    <row r="9" s="61" customFormat="1" x14ac:dyDescent="0.35"/>
    <row r="54" spans="3:12" x14ac:dyDescent="0.35">
      <c r="C54" s="62">
        <f ca="1">YEAR(TODAY())</f>
        <v>2022</v>
      </c>
      <c r="D54" s="62"/>
      <c r="E54" s="62"/>
      <c r="F54" s="62"/>
      <c r="G54" s="62"/>
      <c r="H54" s="62"/>
      <c r="I54" s="62"/>
      <c r="J54" s="62"/>
      <c r="K54" s="62"/>
      <c r="L54" s="62"/>
    </row>
  </sheetData>
  <mergeCells count="1">
    <mergeCell ref="C54:L54"/>
  </mergeCell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zoomScaleNormal="100" workbookViewId="0"/>
  </sheetViews>
  <sheetFormatPr defaultColWidth="9.08984375" defaultRowHeight="12" outlineLevelCol="1" x14ac:dyDescent="0.3"/>
  <cols>
    <col min="1" max="1" width="9.08984375" style="1"/>
    <col min="2" max="2" width="18.7265625" style="1" customWidth="1"/>
    <col min="3" max="3" width="8.26953125" style="1" customWidth="1"/>
    <col min="4" max="6" width="7.54296875" style="1" customWidth="1"/>
    <col min="7" max="13" width="7.54296875" style="1" hidden="1" customWidth="1" outlineLevel="1"/>
    <col min="14" max="14" width="3.54296875" style="1" customWidth="1" collapsed="1"/>
    <col min="15" max="15" width="7.54296875" style="1" customWidth="1"/>
    <col min="16" max="16" width="1.7265625" style="1" customWidth="1"/>
    <col min="17" max="16384" width="9.08984375" style="1"/>
  </cols>
  <sheetData>
    <row r="1" spans="2:6" x14ac:dyDescent="0.3">
      <c r="F1" s="6" t="s">
        <v>32</v>
      </c>
    </row>
    <row r="3" spans="2:6" x14ac:dyDescent="0.3">
      <c r="B3" s="24" t="s">
        <v>29</v>
      </c>
      <c r="C3" s="24"/>
    </row>
    <row r="4" spans="2:6" x14ac:dyDescent="0.3">
      <c r="B4" s="25" t="s">
        <v>44</v>
      </c>
      <c r="C4" s="25"/>
      <c r="D4" s="67">
        <v>100000000</v>
      </c>
      <c r="E4" s="67"/>
    </row>
    <row r="5" spans="2:6" x14ac:dyDescent="0.3">
      <c r="B5" s="25" t="s">
        <v>43</v>
      </c>
      <c r="C5" s="25"/>
      <c r="D5" s="67">
        <v>40000000</v>
      </c>
      <c r="E5" s="67"/>
    </row>
    <row r="6" spans="2:6" x14ac:dyDescent="0.3">
      <c r="B6" s="25" t="s">
        <v>45</v>
      </c>
      <c r="C6" s="25"/>
      <c r="D6" s="72">
        <f>D4-D5</f>
        <v>60000000</v>
      </c>
      <c r="E6" s="72"/>
    </row>
    <row r="7" spans="2:6" x14ac:dyDescent="0.3">
      <c r="B7" s="25" t="s">
        <v>46</v>
      </c>
      <c r="C7" s="25"/>
      <c r="D7" s="69">
        <v>0.06</v>
      </c>
      <c r="E7" s="69"/>
    </row>
    <row r="8" spans="2:6" x14ac:dyDescent="0.3">
      <c r="B8" s="25" t="s">
        <v>19</v>
      </c>
      <c r="C8" s="25"/>
      <c r="D8" s="68">
        <f>D6*D7</f>
        <v>3600000</v>
      </c>
      <c r="E8" s="68"/>
    </row>
    <row r="9" spans="2:6" x14ac:dyDescent="0.3">
      <c r="B9" s="25" t="s">
        <v>47</v>
      </c>
      <c r="C9" s="25"/>
      <c r="D9" s="67">
        <v>2000000</v>
      </c>
      <c r="E9" s="67"/>
    </row>
    <row r="10" spans="2:6" x14ac:dyDescent="0.3">
      <c r="B10" s="25" t="s">
        <v>40</v>
      </c>
      <c r="C10" s="25"/>
      <c r="D10" s="69">
        <v>0.21</v>
      </c>
      <c r="E10" s="69"/>
    </row>
    <row r="11" spans="2:6" x14ac:dyDescent="0.3">
      <c r="B11" s="25" t="s">
        <v>48</v>
      </c>
      <c r="C11" s="25"/>
      <c r="D11" s="69">
        <v>0.8</v>
      </c>
      <c r="E11" s="69"/>
    </row>
    <row r="12" spans="2:6" x14ac:dyDescent="0.3">
      <c r="B12" s="25" t="s">
        <v>49</v>
      </c>
      <c r="C12" s="25"/>
      <c r="D12" s="63">
        <v>20</v>
      </c>
      <c r="E12" s="63"/>
    </row>
    <row r="13" spans="2:6" x14ac:dyDescent="0.3">
      <c r="B13" s="25" t="s">
        <v>66</v>
      </c>
      <c r="C13" s="25"/>
      <c r="D13" s="70">
        <f>D10</f>
        <v>0.21</v>
      </c>
      <c r="E13" s="70"/>
    </row>
    <row r="14" spans="2:6" x14ac:dyDescent="0.3">
      <c r="B14" s="25" t="s">
        <v>42</v>
      </c>
      <c r="C14" s="25"/>
      <c r="D14" s="71">
        <v>0.15</v>
      </c>
      <c r="E14" s="71"/>
    </row>
    <row r="15" spans="2:6" x14ac:dyDescent="0.3">
      <c r="B15" s="25"/>
      <c r="C15" s="25"/>
      <c r="D15" s="44"/>
      <c r="E15" s="44"/>
    </row>
    <row r="16" spans="2:6" ht="12.5" thickBot="1" x14ac:dyDescent="0.35"/>
    <row r="17" spans="2:16" ht="15" customHeight="1" thickTop="1" thickBot="1" x14ac:dyDescent="0.35">
      <c r="B17" s="64" t="s">
        <v>37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</row>
    <row r="18" spans="2:16" ht="12.5" thickTop="1" x14ac:dyDescent="0.3">
      <c r="B18" s="11"/>
      <c r="C18" s="4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</row>
    <row r="19" spans="2:16" x14ac:dyDescent="0.3">
      <c r="B19" s="11"/>
      <c r="C19" s="40"/>
      <c r="D19" s="14" t="s">
        <v>0</v>
      </c>
      <c r="E19" s="14" t="s">
        <v>1</v>
      </c>
      <c r="F19" s="14" t="s">
        <v>2</v>
      </c>
      <c r="G19" s="14" t="s">
        <v>23</v>
      </c>
      <c r="H19" s="14" t="s">
        <v>24</v>
      </c>
      <c r="I19" s="14" t="s">
        <v>25</v>
      </c>
      <c r="J19" s="14" t="s">
        <v>26</v>
      </c>
      <c r="K19" s="14" t="s">
        <v>27</v>
      </c>
      <c r="L19" s="14" t="s">
        <v>28</v>
      </c>
      <c r="M19" s="14" t="s">
        <v>4</v>
      </c>
      <c r="N19" s="14" t="s">
        <v>3</v>
      </c>
      <c r="O19" s="14" t="s">
        <v>4</v>
      </c>
      <c r="P19" s="13"/>
    </row>
    <row r="20" spans="2:16" x14ac:dyDescent="0.3">
      <c r="B20" s="11"/>
      <c r="C20" s="40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3"/>
    </row>
    <row r="21" spans="2:16" x14ac:dyDescent="0.3">
      <c r="B21" s="15" t="s">
        <v>69</v>
      </c>
      <c r="C21" s="41"/>
      <c r="D21" s="16">
        <f>-D5/1000000</f>
        <v>-40</v>
      </c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3"/>
    </row>
    <row r="22" spans="2:16" x14ac:dyDescent="0.3">
      <c r="B22" s="15" t="s">
        <v>6</v>
      </c>
      <c r="C22" s="41"/>
      <c r="D22" s="16">
        <f t="shared" ref="D22:M22" si="0">-$D$8/1000000</f>
        <v>-3.6</v>
      </c>
      <c r="E22" s="16">
        <f t="shared" si="0"/>
        <v>-3.6</v>
      </c>
      <c r="F22" s="16">
        <f t="shared" si="0"/>
        <v>-3.6</v>
      </c>
      <c r="G22" s="16">
        <f t="shared" si="0"/>
        <v>-3.6</v>
      </c>
      <c r="H22" s="16">
        <f t="shared" si="0"/>
        <v>-3.6</v>
      </c>
      <c r="I22" s="16">
        <f t="shared" si="0"/>
        <v>-3.6</v>
      </c>
      <c r="J22" s="16">
        <f t="shared" si="0"/>
        <v>-3.6</v>
      </c>
      <c r="K22" s="16">
        <f t="shared" si="0"/>
        <v>-3.6</v>
      </c>
      <c r="L22" s="16">
        <f t="shared" si="0"/>
        <v>-3.6</v>
      </c>
      <c r="M22" s="16">
        <f t="shared" si="0"/>
        <v>-3.6</v>
      </c>
      <c r="N22" s="8" t="s">
        <v>3</v>
      </c>
      <c r="O22" s="16">
        <f>M22</f>
        <v>-3.6</v>
      </c>
      <c r="P22" s="13"/>
    </row>
    <row r="23" spans="2:16" x14ac:dyDescent="0.3">
      <c r="B23" s="15" t="s">
        <v>7</v>
      </c>
      <c r="C23" s="41"/>
      <c r="D23" s="16">
        <f>-$D$9/1000000</f>
        <v>-2</v>
      </c>
      <c r="E23" s="16">
        <f t="shared" ref="E23:M23" si="1">-$D$9/1000000</f>
        <v>-2</v>
      </c>
      <c r="F23" s="16">
        <f t="shared" si="1"/>
        <v>-2</v>
      </c>
      <c r="G23" s="16">
        <f t="shared" si="1"/>
        <v>-2</v>
      </c>
      <c r="H23" s="16">
        <f t="shared" si="1"/>
        <v>-2</v>
      </c>
      <c r="I23" s="16">
        <f t="shared" si="1"/>
        <v>-2</v>
      </c>
      <c r="J23" s="16">
        <f t="shared" si="1"/>
        <v>-2</v>
      </c>
      <c r="K23" s="16">
        <f t="shared" si="1"/>
        <v>-2</v>
      </c>
      <c r="L23" s="16">
        <f t="shared" si="1"/>
        <v>-2</v>
      </c>
      <c r="M23" s="16">
        <f t="shared" si="1"/>
        <v>-2</v>
      </c>
      <c r="N23" s="17" t="s">
        <v>3</v>
      </c>
      <c r="O23" s="16">
        <f>M23</f>
        <v>-2</v>
      </c>
      <c r="P23" s="13"/>
    </row>
    <row r="24" spans="2:16" x14ac:dyDescent="0.3">
      <c r="B24" s="15" t="s">
        <v>8</v>
      </c>
      <c r="C24" s="41"/>
      <c r="D24" s="43">
        <f>$D$8*$D$10/1000000</f>
        <v>0.75600000000000001</v>
      </c>
      <c r="E24" s="43">
        <f t="shared" ref="E24:M24" si="2">$D$8*$D$10/1000000</f>
        <v>0.75600000000000001</v>
      </c>
      <c r="F24" s="43">
        <f t="shared" si="2"/>
        <v>0.75600000000000001</v>
      </c>
      <c r="G24" s="43">
        <f t="shared" si="2"/>
        <v>0.75600000000000001</v>
      </c>
      <c r="H24" s="43">
        <f t="shared" si="2"/>
        <v>0.75600000000000001</v>
      </c>
      <c r="I24" s="43">
        <f t="shared" si="2"/>
        <v>0.75600000000000001</v>
      </c>
      <c r="J24" s="43">
        <f t="shared" si="2"/>
        <v>0.75600000000000001</v>
      </c>
      <c r="K24" s="43">
        <f t="shared" si="2"/>
        <v>0.75600000000000001</v>
      </c>
      <c r="L24" s="43">
        <f t="shared" si="2"/>
        <v>0.75600000000000001</v>
      </c>
      <c r="M24" s="43">
        <f t="shared" si="2"/>
        <v>0.75600000000000001</v>
      </c>
      <c r="N24" s="18" t="s">
        <v>3</v>
      </c>
      <c r="O24" s="43">
        <f>M24</f>
        <v>0.75600000000000001</v>
      </c>
      <c r="P24" s="13"/>
    </row>
    <row r="25" spans="2:16" x14ac:dyDescent="0.3">
      <c r="B25" s="15" t="s">
        <v>9</v>
      </c>
      <c r="C25" s="55" t="s">
        <v>63</v>
      </c>
      <c r="D25" s="9">
        <f>$D$4*$D$11/$D$12*$D$13/1000000</f>
        <v>0.84</v>
      </c>
      <c r="E25" s="9">
        <f t="shared" ref="E25:M25" si="3">$D$4*$D$11/$D$12*$D$13/1000000</f>
        <v>0.84</v>
      </c>
      <c r="F25" s="9">
        <f t="shared" si="3"/>
        <v>0.84</v>
      </c>
      <c r="G25" s="9">
        <f t="shared" si="3"/>
        <v>0.84</v>
      </c>
      <c r="H25" s="9">
        <f t="shared" si="3"/>
        <v>0.84</v>
      </c>
      <c r="I25" s="9">
        <f t="shared" si="3"/>
        <v>0.84</v>
      </c>
      <c r="J25" s="9">
        <f t="shared" si="3"/>
        <v>0.84</v>
      </c>
      <c r="K25" s="9">
        <f t="shared" si="3"/>
        <v>0.84</v>
      </c>
      <c r="L25" s="9">
        <f t="shared" si="3"/>
        <v>0.84</v>
      </c>
      <c r="M25" s="9">
        <f t="shared" si="3"/>
        <v>0.84</v>
      </c>
      <c r="N25" s="10" t="s">
        <v>3</v>
      </c>
      <c r="O25" s="9">
        <f>M25</f>
        <v>0.84</v>
      </c>
      <c r="P25" s="13"/>
    </row>
    <row r="26" spans="2:16" ht="20" customHeight="1" thickBot="1" x14ac:dyDescent="0.35">
      <c r="B26" s="19" t="s">
        <v>36</v>
      </c>
      <c r="C26" s="54">
        <f>SUM(D26:M26)</f>
        <v>-80.040000000000006</v>
      </c>
      <c r="D26" s="20">
        <f>SUM(D21:D25)</f>
        <v>-44.003999999999998</v>
      </c>
      <c r="E26" s="20">
        <f>SUM(E21:E25)</f>
        <v>-4.0039999999999996</v>
      </c>
      <c r="F26" s="20">
        <f>SUM(F21:F25)</f>
        <v>-4.0039999999999996</v>
      </c>
      <c r="G26" s="20">
        <f t="shared" ref="G26:M26" si="4">SUM(G21:G25)</f>
        <v>-4.0039999999999996</v>
      </c>
      <c r="H26" s="20">
        <f t="shared" si="4"/>
        <v>-4.0039999999999996</v>
      </c>
      <c r="I26" s="20">
        <f t="shared" si="4"/>
        <v>-4.0039999999999996</v>
      </c>
      <c r="J26" s="20">
        <f t="shared" si="4"/>
        <v>-4.0039999999999996</v>
      </c>
      <c r="K26" s="20">
        <f t="shared" si="4"/>
        <v>-4.0039999999999996</v>
      </c>
      <c r="L26" s="20">
        <f t="shared" si="4"/>
        <v>-4.0039999999999996</v>
      </c>
      <c r="M26" s="20">
        <f t="shared" si="4"/>
        <v>-4.0039999999999996</v>
      </c>
      <c r="N26" s="21" t="s">
        <v>3</v>
      </c>
      <c r="O26" s="20">
        <f>M26</f>
        <v>-4.0039999999999996</v>
      </c>
      <c r="P26" s="22"/>
    </row>
    <row r="27" spans="2:16" ht="12.5" thickTop="1" x14ac:dyDescent="0.3"/>
  </sheetData>
  <mergeCells count="12">
    <mergeCell ref="D4:E4"/>
    <mergeCell ref="D6:E6"/>
    <mergeCell ref="D7:E7"/>
    <mergeCell ref="D9:E9"/>
    <mergeCell ref="D11:E11"/>
    <mergeCell ref="D12:E12"/>
    <mergeCell ref="B17:P17"/>
    <mergeCell ref="D5:E5"/>
    <mergeCell ref="D8:E8"/>
    <mergeCell ref="D10:E10"/>
    <mergeCell ref="D13:E13"/>
    <mergeCell ref="D14:E1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44"/>
  <sheetViews>
    <sheetView zoomScaleNormal="100" workbookViewId="0"/>
  </sheetViews>
  <sheetFormatPr defaultColWidth="9.08984375" defaultRowHeight="12" x14ac:dyDescent="0.3"/>
  <cols>
    <col min="1" max="1" width="9.08984375" style="1"/>
    <col min="2" max="2" width="25.90625" style="1" customWidth="1"/>
    <col min="3" max="3" width="10.1796875" style="2" customWidth="1"/>
    <col min="4" max="4" width="1.7265625" style="1" customWidth="1"/>
    <col min="5" max="16384" width="9.08984375" style="1"/>
  </cols>
  <sheetData>
    <row r="2" spans="2:4" x14ac:dyDescent="0.3">
      <c r="B2" s="25" t="s">
        <v>44</v>
      </c>
      <c r="C2" s="77">
        <v>100000000</v>
      </c>
      <c r="D2" s="77"/>
    </row>
    <row r="3" spans="2:4" x14ac:dyDescent="0.3">
      <c r="B3" s="25" t="s">
        <v>43</v>
      </c>
      <c r="C3" s="77">
        <v>40000000</v>
      </c>
      <c r="D3" s="77"/>
    </row>
    <row r="4" spans="2:4" x14ac:dyDescent="0.3">
      <c r="B4" s="25" t="s">
        <v>45</v>
      </c>
      <c r="C4" s="78">
        <f>C2-C3</f>
        <v>60000000</v>
      </c>
      <c r="D4" s="78"/>
    </row>
    <row r="5" spans="2:4" x14ac:dyDescent="0.3">
      <c r="B5" s="25" t="s">
        <v>46</v>
      </c>
      <c r="C5" s="79">
        <v>0.06</v>
      </c>
      <c r="D5" s="79"/>
    </row>
    <row r="6" spans="2:4" x14ac:dyDescent="0.3">
      <c r="B6" s="25" t="s">
        <v>19</v>
      </c>
      <c r="C6" s="80">
        <f>C4*C5</f>
        <v>3600000</v>
      </c>
      <c r="D6" s="80"/>
    </row>
    <row r="7" spans="2:4" x14ac:dyDescent="0.3">
      <c r="B7" s="25" t="s">
        <v>47</v>
      </c>
      <c r="C7" s="77">
        <v>2000000</v>
      </c>
      <c r="D7" s="77"/>
    </row>
    <row r="8" spans="2:4" x14ac:dyDescent="0.3">
      <c r="B8" s="25" t="s">
        <v>48</v>
      </c>
      <c r="C8" s="79">
        <v>0.8</v>
      </c>
      <c r="D8" s="79"/>
    </row>
    <row r="9" spans="2:4" x14ac:dyDescent="0.3">
      <c r="B9" s="25" t="s">
        <v>49</v>
      </c>
      <c r="C9" s="73">
        <v>20</v>
      </c>
      <c r="D9" s="73"/>
    </row>
    <row r="10" spans="2:4" x14ac:dyDescent="0.3">
      <c r="B10" s="25" t="s">
        <v>41</v>
      </c>
      <c r="C10" s="79">
        <v>0.25</v>
      </c>
      <c r="D10" s="79"/>
    </row>
    <row r="11" spans="2:4" x14ac:dyDescent="0.3">
      <c r="B11" s="25" t="s">
        <v>42</v>
      </c>
      <c r="C11" s="81">
        <v>0.15</v>
      </c>
      <c r="D11" s="81"/>
    </row>
    <row r="12" spans="2:4" x14ac:dyDescent="0.3">
      <c r="B12" s="25" t="s">
        <v>52</v>
      </c>
      <c r="C12" s="73">
        <v>10</v>
      </c>
      <c r="D12" s="73"/>
    </row>
    <row r="13" spans="2:4" x14ac:dyDescent="0.3">
      <c r="B13" s="25" t="s">
        <v>50</v>
      </c>
      <c r="C13" s="77">
        <v>130000000</v>
      </c>
      <c r="D13" s="77"/>
    </row>
    <row r="14" spans="2:4" x14ac:dyDescent="0.3">
      <c r="B14" s="25" t="s">
        <v>51</v>
      </c>
      <c r="C14" s="77">
        <v>3000000</v>
      </c>
      <c r="D14" s="77"/>
    </row>
    <row r="15" spans="2:4" x14ac:dyDescent="0.3">
      <c r="B15" s="25" t="s">
        <v>53</v>
      </c>
      <c r="C15" s="78">
        <f>C2*C8/C9*C12</f>
        <v>40000000</v>
      </c>
      <c r="D15" s="78"/>
    </row>
    <row r="16" spans="2:4" x14ac:dyDescent="0.3">
      <c r="B16" s="25" t="s">
        <v>54</v>
      </c>
      <c r="C16" s="78">
        <f>C13-C2</f>
        <v>30000000</v>
      </c>
      <c r="D16" s="78"/>
    </row>
    <row r="17" spans="2:9" ht="12.5" thickBot="1" x14ac:dyDescent="0.35">
      <c r="B17" s="25"/>
      <c r="C17" s="23"/>
      <c r="D17" s="23"/>
    </row>
    <row r="18" spans="2:9" ht="15" customHeight="1" thickTop="1" x14ac:dyDescent="0.3">
      <c r="B18" s="74" t="s">
        <v>35</v>
      </c>
      <c r="C18" s="75"/>
      <c r="D18" s="76"/>
    </row>
    <row r="19" spans="2:9" ht="12" customHeight="1" x14ac:dyDescent="0.3">
      <c r="B19" s="27"/>
      <c r="C19" s="26"/>
      <c r="D19" s="13"/>
    </row>
    <row r="20" spans="2:9" x14ac:dyDescent="0.3">
      <c r="B20" s="29"/>
      <c r="C20" s="14" t="s">
        <v>10</v>
      </c>
      <c r="D20" s="13"/>
    </row>
    <row r="21" spans="2:9" x14ac:dyDescent="0.3">
      <c r="B21" s="30"/>
      <c r="C21" s="31"/>
      <c r="D21" s="13"/>
    </row>
    <row r="22" spans="2:9" x14ac:dyDescent="0.3">
      <c r="B22" s="15" t="s">
        <v>11</v>
      </c>
      <c r="C22" s="32">
        <f>C13</f>
        <v>130000000</v>
      </c>
      <c r="D22" s="13"/>
    </row>
    <row r="23" spans="2:9" x14ac:dyDescent="0.3">
      <c r="B23" s="15" t="s">
        <v>12</v>
      </c>
      <c r="C23" s="34">
        <f>-C14</f>
        <v>-3000000</v>
      </c>
      <c r="D23" s="13"/>
    </row>
    <row r="24" spans="2:9" x14ac:dyDescent="0.3">
      <c r="B24" s="15" t="s">
        <v>13</v>
      </c>
      <c r="C24" s="34">
        <f>-C4</f>
        <v>-60000000</v>
      </c>
      <c r="D24" s="13"/>
    </row>
    <row r="25" spans="2:9" x14ac:dyDescent="0.3">
      <c r="B25" s="15" t="s">
        <v>14</v>
      </c>
      <c r="C25" s="34">
        <f>-C10*C15</f>
        <v>-10000000</v>
      </c>
      <c r="D25" s="13"/>
    </row>
    <row r="26" spans="2:9" x14ac:dyDescent="0.3">
      <c r="B26" s="15" t="s">
        <v>38</v>
      </c>
      <c r="C26" s="35">
        <f>-C11*C16</f>
        <v>-4500000</v>
      </c>
      <c r="D26" s="13"/>
    </row>
    <row r="27" spans="2:9" ht="20" customHeight="1" thickBot="1" x14ac:dyDescent="0.35">
      <c r="B27" s="19" t="s">
        <v>65</v>
      </c>
      <c r="C27" s="33">
        <f>SUM(C22:C26)</f>
        <v>52500000</v>
      </c>
      <c r="D27" s="22"/>
    </row>
    <row r="28" spans="2:9" ht="12.5" thickTop="1" x14ac:dyDescent="0.3"/>
    <row r="31" spans="2:9" ht="14.5" x14ac:dyDescent="0.35">
      <c r="B31"/>
      <c r="C31"/>
      <c r="D31"/>
      <c r="E31"/>
      <c r="F31"/>
      <c r="G31"/>
      <c r="H31"/>
      <c r="I31"/>
    </row>
    <row r="32" spans="2:9" ht="14.5" x14ac:dyDescent="0.35">
      <c r="B32"/>
      <c r="C32"/>
      <c r="D32"/>
      <c r="E32"/>
      <c r="F32"/>
      <c r="G32"/>
      <c r="H32"/>
      <c r="I32"/>
    </row>
    <row r="33" spans="2:9" ht="14.5" x14ac:dyDescent="0.35">
      <c r="B33"/>
      <c r="C33"/>
      <c r="D33"/>
      <c r="E33"/>
      <c r="F33"/>
      <c r="G33"/>
      <c r="H33"/>
      <c r="I33"/>
    </row>
    <row r="34" spans="2:9" ht="14.5" x14ac:dyDescent="0.35">
      <c r="B34"/>
      <c r="C34"/>
      <c r="D34"/>
      <c r="E34"/>
      <c r="F34"/>
      <c r="G34"/>
      <c r="H34"/>
      <c r="I34"/>
    </row>
    <row r="35" spans="2:9" ht="14.5" x14ac:dyDescent="0.35">
      <c r="B35"/>
      <c r="C35"/>
      <c r="D35"/>
      <c r="E35"/>
      <c r="F35"/>
      <c r="G35"/>
      <c r="H35"/>
      <c r="I35"/>
    </row>
    <row r="36" spans="2:9" ht="14.5" x14ac:dyDescent="0.35">
      <c r="B36"/>
      <c r="C36"/>
      <c r="D36"/>
      <c r="E36"/>
      <c r="F36"/>
      <c r="G36"/>
      <c r="H36"/>
      <c r="I36"/>
    </row>
    <row r="37" spans="2:9" ht="14.5" x14ac:dyDescent="0.35">
      <c r="B37"/>
      <c r="C37"/>
      <c r="D37"/>
      <c r="E37"/>
      <c r="F37"/>
      <c r="G37"/>
      <c r="H37"/>
      <c r="I37"/>
    </row>
    <row r="38" spans="2:9" ht="14.5" x14ac:dyDescent="0.35">
      <c r="B38"/>
      <c r="C38"/>
      <c r="D38"/>
      <c r="E38"/>
      <c r="F38"/>
      <c r="G38"/>
      <c r="H38"/>
      <c r="I38"/>
    </row>
    <row r="39" spans="2:9" ht="14.5" x14ac:dyDescent="0.35">
      <c r="B39"/>
      <c r="C39"/>
      <c r="D39"/>
      <c r="E39"/>
      <c r="F39"/>
      <c r="G39"/>
      <c r="H39"/>
      <c r="I39"/>
    </row>
    <row r="40" spans="2:9" ht="14.5" x14ac:dyDescent="0.35">
      <c r="B40"/>
      <c r="C40"/>
      <c r="D40"/>
      <c r="E40"/>
      <c r="F40"/>
      <c r="G40"/>
      <c r="H40"/>
      <c r="I40"/>
    </row>
    <row r="41" spans="2:9" ht="14.5" x14ac:dyDescent="0.35">
      <c r="B41"/>
      <c r="C41"/>
      <c r="D41"/>
      <c r="E41"/>
      <c r="F41"/>
      <c r="G41"/>
      <c r="H41"/>
      <c r="I41"/>
    </row>
    <row r="42" spans="2:9" ht="14.5" x14ac:dyDescent="0.35">
      <c r="B42"/>
      <c r="C42"/>
      <c r="D42"/>
      <c r="E42"/>
      <c r="F42"/>
      <c r="G42"/>
      <c r="H42"/>
      <c r="I42"/>
    </row>
    <row r="43" spans="2:9" ht="14.5" x14ac:dyDescent="0.35">
      <c r="B43"/>
      <c r="C43"/>
      <c r="D43"/>
      <c r="E43"/>
      <c r="F43"/>
      <c r="G43"/>
      <c r="H43"/>
      <c r="I43"/>
    </row>
    <row r="44" spans="2:9" ht="14.5" x14ac:dyDescent="0.35">
      <c r="B44"/>
      <c r="C44"/>
      <c r="D44"/>
      <c r="E44"/>
      <c r="F44"/>
      <c r="G44"/>
      <c r="H44"/>
      <c r="I44"/>
    </row>
  </sheetData>
  <mergeCells count="16">
    <mergeCell ref="C12:D12"/>
    <mergeCell ref="B18:D18"/>
    <mergeCell ref="C2:D2"/>
    <mergeCell ref="C3:D3"/>
    <mergeCell ref="C4:D4"/>
    <mergeCell ref="C5:D5"/>
    <mergeCell ref="C6:D6"/>
    <mergeCell ref="C7:D7"/>
    <mergeCell ref="C8:D8"/>
    <mergeCell ref="C15:D15"/>
    <mergeCell ref="C16:D16"/>
    <mergeCell ref="C9:D9"/>
    <mergeCell ref="C10:D10"/>
    <mergeCell ref="C11:D11"/>
    <mergeCell ref="C13:D13"/>
    <mergeCell ref="C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7"/>
  <sheetViews>
    <sheetView zoomScaleNormal="100" workbookViewId="0"/>
  </sheetViews>
  <sheetFormatPr defaultColWidth="9.08984375" defaultRowHeight="12" outlineLevelCol="1" x14ac:dyDescent="0.3"/>
  <cols>
    <col min="1" max="1" width="9.08984375" style="1"/>
    <col min="2" max="2" width="16.08984375" style="1" customWidth="1"/>
    <col min="3" max="6" width="7.54296875" style="1" customWidth="1"/>
    <col min="7" max="13" width="7.54296875" style="1" hidden="1" customWidth="1" outlineLevel="1"/>
    <col min="14" max="14" width="3.54296875" style="1" customWidth="1" collapsed="1"/>
    <col min="15" max="15" width="7.54296875" style="1" customWidth="1"/>
    <col min="16" max="16" width="1.7265625" style="1" customWidth="1"/>
    <col min="17" max="16384" width="9.08984375" style="1"/>
  </cols>
  <sheetData>
    <row r="1" spans="2:16" x14ac:dyDescent="0.3">
      <c r="F1" s="6" t="s">
        <v>32</v>
      </c>
    </row>
    <row r="2" spans="2:16" x14ac:dyDescent="0.3">
      <c r="B2" s="24" t="s">
        <v>29</v>
      </c>
      <c r="C2" s="24"/>
    </row>
    <row r="3" spans="2:16" x14ac:dyDescent="0.3">
      <c r="B3" s="25" t="s">
        <v>30</v>
      </c>
      <c r="C3" s="25"/>
      <c r="D3" s="5">
        <v>0.1</v>
      </c>
    </row>
    <row r="4" spans="2:16" ht="12.5" thickBot="1" x14ac:dyDescent="0.35"/>
    <row r="5" spans="2:16" ht="15" customHeight="1" thickTop="1" thickBot="1" x14ac:dyDescent="0.35">
      <c r="B5" s="64" t="s">
        <v>39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2:16" ht="12" customHeight="1" thickTop="1" x14ac:dyDescent="0.3"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</row>
    <row r="7" spans="2:16" x14ac:dyDescent="0.3">
      <c r="B7" s="11"/>
      <c r="C7" s="40"/>
      <c r="D7" s="14" t="s">
        <v>0</v>
      </c>
      <c r="E7" s="14" t="s">
        <v>1</v>
      </c>
      <c r="F7" s="14" t="s">
        <v>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4</v>
      </c>
      <c r="N7" s="14" t="s">
        <v>3</v>
      </c>
      <c r="O7" s="14" t="s">
        <v>4</v>
      </c>
      <c r="P7" s="13"/>
    </row>
    <row r="8" spans="2:16" x14ac:dyDescent="0.3">
      <c r="B8" s="11"/>
      <c r="C8" s="40"/>
      <c r="D8" s="38"/>
      <c r="E8" s="38"/>
      <c r="F8" s="38"/>
      <c r="G8" s="38"/>
      <c r="H8" s="38"/>
      <c r="I8" s="38"/>
      <c r="J8" s="38"/>
      <c r="K8" s="38"/>
      <c r="L8" s="38"/>
      <c r="M8" s="38"/>
      <c r="N8" s="46"/>
      <c r="O8" s="38"/>
      <c r="P8" s="13"/>
    </row>
    <row r="9" spans="2:16" x14ac:dyDescent="0.3">
      <c r="B9" s="15" t="s">
        <v>15</v>
      </c>
      <c r="C9" s="41"/>
      <c r="D9" s="16">
        <f>'Fig 23.1'!D26</f>
        <v>-44.003999999999998</v>
      </c>
      <c r="E9" s="16">
        <f>'Fig 23.1'!E26</f>
        <v>-4.0039999999999996</v>
      </c>
      <c r="F9" s="16">
        <f>'Fig 23.1'!F26</f>
        <v>-4.0039999999999996</v>
      </c>
      <c r="G9" s="16">
        <f>'Fig 23.1'!G26</f>
        <v>-4.0039999999999996</v>
      </c>
      <c r="H9" s="16">
        <f>'Fig 23.1'!H26</f>
        <v>-4.0039999999999996</v>
      </c>
      <c r="I9" s="16">
        <f>'Fig 23.1'!I26</f>
        <v>-4.0039999999999996</v>
      </c>
      <c r="J9" s="16">
        <f>'Fig 23.1'!J26</f>
        <v>-4.0039999999999996</v>
      </c>
      <c r="K9" s="16">
        <f>'Fig 23.1'!K26</f>
        <v>-4.0039999999999996</v>
      </c>
      <c r="L9" s="16">
        <f>'Fig 23.1'!L26</f>
        <v>-4.0039999999999996</v>
      </c>
      <c r="M9" s="16">
        <f>'Fig 23.1'!M26</f>
        <v>-4.0039999999999996</v>
      </c>
      <c r="N9" s="14" t="s">
        <v>3</v>
      </c>
      <c r="O9" s="16">
        <f>M9</f>
        <v>-4.0039999999999996</v>
      </c>
      <c r="P9" s="13"/>
    </row>
    <row r="10" spans="2:16" x14ac:dyDescent="0.3">
      <c r="B10" s="15" t="s">
        <v>16</v>
      </c>
      <c r="C10" s="55" t="s">
        <v>64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f>'Fig 23.2'!C27/1000000</f>
        <v>52.5</v>
      </c>
      <c r="N10" s="47" t="s">
        <v>3</v>
      </c>
      <c r="O10" s="9">
        <f>M10</f>
        <v>52.5</v>
      </c>
      <c r="P10" s="13"/>
    </row>
    <row r="11" spans="2:16" x14ac:dyDescent="0.3">
      <c r="B11" s="15" t="s">
        <v>36</v>
      </c>
      <c r="C11" s="57">
        <f>SUM(D11:M11)</f>
        <v>-27.54</v>
      </c>
      <c r="D11" s="16">
        <f>SUM(D9:D10)</f>
        <v>-44.003999999999998</v>
      </c>
      <c r="E11" s="16">
        <f>SUM(E9:E10)</f>
        <v>-4.0039999999999996</v>
      </c>
      <c r="F11" s="16">
        <f>SUM(F9:F10)</f>
        <v>-4.0039999999999996</v>
      </c>
      <c r="G11" s="16">
        <f t="shared" ref="G11:L11" si="0">SUM(G9:G10)</f>
        <v>-4.0039999999999996</v>
      </c>
      <c r="H11" s="16">
        <f t="shared" si="0"/>
        <v>-4.0039999999999996</v>
      </c>
      <c r="I11" s="16">
        <f t="shared" si="0"/>
        <v>-4.0039999999999996</v>
      </c>
      <c r="J11" s="16">
        <f t="shared" si="0"/>
        <v>-4.0039999999999996</v>
      </c>
      <c r="K11" s="16">
        <f t="shared" si="0"/>
        <v>-4.0039999999999996</v>
      </c>
      <c r="L11" s="16">
        <f t="shared" si="0"/>
        <v>-4.0039999999999996</v>
      </c>
      <c r="M11" s="16">
        <f>SUM(M9:M10)</f>
        <v>48.496000000000002</v>
      </c>
      <c r="N11" s="14" t="s">
        <v>3</v>
      </c>
      <c r="O11" s="36">
        <f>M11</f>
        <v>48.496000000000002</v>
      </c>
      <c r="P11" s="13"/>
    </row>
    <row r="12" spans="2:16" ht="20" customHeight="1" thickBot="1" x14ac:dyDescent="0.35">
      <c r="B12" s="37">
        <f>D3</f>
        <v>0.1</v>
      </c>
      <c r="C12" s="54">
        <f>NPV(D3,D11:M11)</f>
        <v>-40.725460359827494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1"/>
      <c r="O12" s="20"/>
      <c r="P12" s="22"/>
    </row>
    <row r="13" spans="2:16" ht="12.5" thickTop="1" x14ac:dyDescent="0.3"/>
    <row r="14" spans="2:16" x14ac:dyDescent="0.3">
      <c r="D14" s="3"/>
    </row>
    <row r="17" spans="4:4" x14ac:dyDescent="0.3">
      <c r="D17" s="3"/>
    </row>
  </sheetData>
  <mergeCells count="1">
    <mergeCell ref="B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12"/>
  <sheetViews>
    <sheetView zoomScaleNormal="100" workbookViewId="0"/>
  </sheetViews>
  <sheetFormatPr defaultColWidth="9.08984375" defaultRowHeight="12" outlineLevelCol="1" x14ac:dyDescent="0.3"/>
  <cols>
    <col min="1" max="1" width="9.08984375" style="1"/>
    <col min="2" max="2" width="13.81640625" style="1" bestFit="1" customWidth="1"/>
    <col min="3" max="6" width="7.54296875" style="1" customWidth="1"/>
    <col min="7" max="13" width="7.54296875" style="1" hidden="1" customWidth="1" outlineLevel="1"/>
    <col min="14" max="14" width="3.54296875" style="1" customWidth="1" collapsed="1"/>
    <col min="15" max="15" width="7.54296875" style="1" customWidth="1"/>
    <col min="16" max="16" width="1.7265625" style="1" customWidth="1"/>
    <col min="17" max="16384" width="9.08984375" style="1"/>
  </cols>
  <sheetData>
    <row r="1" spans="2:16" x14ac:dyDescent="0.3">
      <c r="F1" s="6" t="s">
        <v>32</v>
      </c>
    </row>
    <row r="2" spans="2:16" x14ac:dyDescent="0.3">
      <c r="B2" s="24" t="s">
        <v>29</v>
      </c>
      <c r="C2" s="24"/>
    </row>
    <row r="3" spans="2:16" x14ac:dyDescent="0.3">
      <c r="B3" s="25" t="s">
        <v>33</v>
      </c>
      <c r="C3" s="25"/>
      <c r="D3" s="67">
        <v>10000000</v>
      </c>
      <c r="E3" s="67"/>
    </row>
    <row r="4" spans="2:16" x14ac:dyDescent="0.3">
      <c r="B4" s="25" t="s">
        <v>30</v>
      </c>
      <c r="C4" s="25"/>
      <c r="D4" s="71">
        <v>0.1</v>
      </c>
      <c r="E4" s="71"/>
    </row>
    <row r="5" spans="2:16" ht="12.5" thickBot="1" x14ac:dyDescent="0.35"/>
    <row r="6" spans="2:16" ht="15" customHeight="1" thickTop="1" thickBot="1" x14ac:dyDescent="0.35">
      <c r="B6" s="64" t="s">
        <v>55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</row>
    <row r="7" spans="2:16" ht="12" customHeight="1" thickTop="1" x14ac:dyDescent="0.3"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8"/>
    </row>
    <row r="8" spans="2:16" x14ac:dyDescent="0.3">
      <c r="B8" s="11"/>
      <c r="C8" s="40"/>
      <c r="D8" s="14" t="s">
        <v>0</v>
      </c>
      <c r="E8" s="14" t="s">
        <v>1</v>
      </c>
      <c r="F8" s="14" t="s">
        <v>2</v>
      </c>
      <c r="G8" s="14" t="s">
        <v>23</v>
      </c>
      <c r="H8" s="14" t="s">
        <v>24</v>
      </c>
      <c r="I8" s="14" t="s">
        <v>25</v>
      </c>
      <c r="J8" s="14" t="s">
        <v>26</v>
      </c>
      <c r="K8" s="14" t="s">
        <v>27</v>
      </c>
      <c r="L8" s="14" t="s">
        <v>28</v>
      </c>
      <c r="M8" s="14" t="s">
        <v>4</v>
      </c>
      <c r="N8" s="14" t="s">
        <v>3</v>
      </c>
      <c r="O8" s="14" t="s">
        <v>4</v>
      </c>
      <c r="P8" s="13"/>
    </row>
    <row r="9" spans="2:16" x14ac:dyDescent="0.3">
      <c r="B9" s="11"/>
      <c r="C9" s="12" t="s">
        <v>64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13"/>
    </row>
    <row r="10" spans="2:16" x14ac:dyDescent="0.3">
      <c r="B10" s="15" t="s">
        <v>17</v>
      </c>
      <c r="C10" s="57">
        <f>SUM(D10:M10)</f>
        <v>-100</v>
      </c>
      <c r="D10" s="16">
        <f t="shared" ref="D10:M10" si="0">-$D$3/1000000</f>
        <v>-10</v>
      </c>
      <c r="E10" s="16">
        <f t="shared" si="0"/>
        <v>-10</v>
      </c>
      <c r="F10" s="16">
        <f t="shared" si="0"/>
        <v>-10</v>
      </c>
      <c r="G10" s="16">
        <f t="shared" si="0"/>
        <v>-10</v>
      </c>
      <c r="H10" s="16">
        <f t="shared" si="0"/>
        <v>-10</v>
      </c>
      <c r="I10" s="16">
        <f t="shared" si="0"/>
        <v>-10</v>
      </c>
      <c r="J10" s="16">
        <f t="shared" si="0"/>
        <v>-10</v>
      </c>
      <c r="K10" s="16">
        <f t="shared" si="0"/>
        <v>-10</v>
      </c>
      <c r="L10" s="16">
        <f t="shared" si="0"/>
        <v>-10</v>
      </c>
      <c r="M10" s="16">
        <f t="shared" si="0"/>
        <v>-10</v>
      </c>
      <c r="N10" s="14" t="s">
        <v>3</v>
      </c>
      <c r="O10" s="16">
        <f>M10</f>
        <v>-10</v>
      </c>
      <c r="P10" s="13"/>
    </row>
    <row r="11" spans="2:16" ht="20" customHeight="1" thickBot="1" x14ac:dyDescent="0.35">
      <c r="B11" s="37">
        <f>D4</f>
        <v>0.1</v>
      </c>
      <c r="C11" s="54">
        <f>NPV(D4,D10:M10)</f>
        <v>-61.445671057046802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0"/>
      <c r="P11" s="22"/>
    </row>
    <row r="12" spans="2:16" ht="12.5" thickTop="1" x14ac:dyDescent="0.3"/>
  </sheetData>
  <mergeCells count="3">
    <mergeCell ref="B6:P6"/>
    <mergeCell ref="D3:E3"/>
    <mergeCell ref="D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33"/>
  <sheetViews>
    <sheetView zoomScaleNormal="100" workbookViewId="0"/>
  </sheetViews>
  <sheetFormatPr defaultColWidth="9.08984375" defaultRowHeight="12" outlineLevelCol="1" x14ac:dyDescent="0.3"/>
  <cols>
    <col min="1" max="1" width="4.54296875" style="1" customWidth="1"/>
    <col min="2" max="2" width="26.81640625" style="1" customWidth="1"/>
    <col min="3" max="3" width="8.26953125" style="1" customWidth="1"/>
    <col min="4" max="6" width="7.54296875" style="1" customWidth="1"/>
    <col min="7" max="13" width="7.54296875" style="1" hidden="1" customWidth="1" outlineLevel="1"/>
    <col min="14" max="14" width="3.54296875" style="1" customWidth="1" collapsed="1"/>
    <col min="15" max="15" width="7.54296875" style="1" customWidth="1"/>
    <col min="16" max="16" width="1.7265625" style="1" customWidth="1"/>
    <col min="17" max="16384" width="9.08984375" style="1"/>
  </cols>
  <sheetData>
    <row r="1" spans="2:6" x14ac:dyDescent="0.3">
      <c r="F1" s="6" t="s">
        <v>32</v>
      </c>
    </row>
    <row r="2" spans="2:6" x14ac:dyDescent="0.3">
      <c r="B2" s="24" t="s">
        <v>29</v>
      </c>
      <c r="C2" s="24"/>
    </row>
    <row r="3" spans="2:6" x14ac:dyDescent="0.3">
      <c r="B3" s="24"/>
      <c r="C3" s="24"/>
    </row>
    <row r="4" spans="2:6" x14ac:dyDescent="0.3">
      <c r="B4" s="25" t="s">
        <v>18</v>
      </c>
      <c r="C4" s="25"/>
      <c r="D4" s="67">
        <v>100000000</v>
      </c>
      <c r="E4" s="67"/>
    </row>
    <row r="5" spans="2:6" x14ac:dyDescent="0.3">
      <c r="B5" s="25" t="s">
        <v>57</v>
      </c>
      <c r="C5" s="25"/>
      <c r="D5" s="67">
        <v>40000000</v>
      </c>
      <c r="E5" s="67"/>
    </row>
    <row r="6" spans="2:6" x14ac:dyDescent="0.3">
      <c r="B6" s="25" t="s">
        <v>58</v>
      </c>
      <c r="C6" s="25"/>
      <c r="D6" s="72">
        <f>D4-D5</f>
        <v>60000000</v>
      </c>
      <c r="E6" s="72"/>
    </row>
    <row r="7" spans="2:6" x14ac:dyDescent="0.3">
      <c r="B7" s="25" t="s">
        <v>59</v>
      </c>
      <c r="C7" s="25"/>
      <c r="D7" s="71">
        <v>0.06</v>
      </c>
      <c r="E7" s="71"/>
    </row>
    <row r="8" spans="2:6" x14ac:dyDescent="0.3">
      <c r="B8" s="25" t="s">
        <v>33</v>
      </c>
      <c r="C8" s="25"/>
      <c r="D8" s="67">
        <v>10000000</v>
      </c>
      <c r="E8" s="67"/>
    </row>
    <row r="9" spans="2:6" x14ac:dyDescent="0.3">
      <c r="B9" s="25" t="s">
        <v>40</v>
      </c>
      <c r="C9" s="25"/>
      <c r="D9" s="71">
        <v>0.21</v>
      </c>
      <c r="E9" s="71"/>
    </row>
    <row r="10" spans="2:6" x14ac:dyDescent="0.3">
      <c r="B10" s="25" t="s">
        <v>30</v>
      </c>
      <c r="C10" s="25"/>
      <c r="D10" s="71">
        <v>0.1</v>
      </c>
      <c r="E10" s="71"/>
    </row>
    <row r="11" spans="2:6" x14ac:dyDescent="0.3">
      <c r="B11" s="25" t="s">
        <v>19</v>
      </c>
      <c r="C11" s="25"/>
      <c r="D11" s="68">
        <f>D6*D7</f>
        <v>3600000</v>
      </c>
      <c r="E11" s="68"/>
    </row>
    <row r="12" spans="2:6" x14ac:dyDescent="0.3">
      <c r="B12" s="25" t="s">
        <v>49</v>
      </c>
      <c r="C12" s="25"/>
      <c r="D12" s="63">
        <v>10</v>
      </c>
      <c r="E12" s="63"/>
    </row>
    <row r="13" spans="2:6" x14ac:dyDescent="0.3">
      <c r="B13" s="25" t="s">
        <v>66</v>
      </c>
      <c r="C13" s="25"/>
      <c r="D13" s="70">
        <f>D9</f>
        <v>0.21</v>
      </c>
      <c r="E13" s="70"/>
    </row>
    <row r="14" spans="2:6" x14ac:dyDescent="0.3">
      <c r="B14" s="25" t="s">
        <v>62</v>
      </c>
      <c r="C14" s="25"/>
      <c r="D14" s="67">
        <v>12000000</v>
      </c>
      <c r="E14" s="67"/>
    </row>
    <row r="15" spans="2:6" x14ac:dyDescent="0.3">
      <c r="B15" s="25" t="s">
        <v>60</v>
      </c>
      <c r="C15" s="25"/>
      <c r="D15" s="67">
        <v>53750000</v>
      </c>
      <c r="E15" s="67"/>
    </row>
    <row r="16" spans="2:6" ht="12.5" thickBot="1" x14ac:dyDescent="0.35">
      <c r="B16" s="25"/>
      <c r="C16" s="25"/>
      <c r="D16" s="39"/>
      <c r="E16" s="39"/>
    </row>
    <row r="17" spans="2:16" ht="15" customHeight="1" thickTop="1" thickBot="1" x14ac:dyDescent="0.35">
      <c r="B17" s="64" t="s">
        <v>56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</row>
    <row r="18" spans="2:16" ht="15" customHeight="1" thickTop="1" x14ac:dyDescent="0.3"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8"/>
    </row>
    <row r="19" spans="2:16" x14ac:dyDescent="0.3">
      <c r="B19" s="11"/>
      <c r="C19" s="40"/>
      <c r="D19" s="14" t="s">
        <v>0</v>
      </c>
      <c r="E19" s="14" t="s">
        <v>1</v>
      </c>
      <c r="F19" s="14" t="s">
        <v>2</v>
      </c>
      <c r="G19" s="14" t="s">
        <v>23</v>
      </c>
      <c r="H19" s="14" t="s">
        <v>24</v>
      </c>
      <c r="I19" s="14" t="s">
        <v>25</v>
      </c>
      <c r="J19" s="14" t="s">
        <v>26</v>
      </c>
      <c r="K19" s="14" t="s">
        <v>27</v>
      </c>
      <c r="L19" s="14" t="s">
        <v>28</v>
      </c>
      <c r="M19" s="14" t="s">
        <v>4</v>
      </c>
      <c r="N19" s="14" t="s">
        <v>3</v>
      </c>
      <c r="O19" s="14" t="s">
        <v>4</v>
      </c>
      <c r="P19" s="13"/>
    </row>
    <row r="20" spans="2:16" x14ac:dyDescent="0.3">
      <c r="B20" s="11"/>
      <c r="C20" s="40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13"/>
    </row>
    <row r="21" spans="2:16" x14ac:dyDescent="0.3">
      <c r="B21" s="15" t="s">
        <v>18</v>
      </c>
      <c r="C21" s="41"/>
      <c r="D21" s="16">
        <f>-D5/1000000</f>
        <v>-40</v>
      </c>
      <c r="E21" s="45"/>
      <c r="F21" s="45"/>
      <c r="G21" s="45"/>
      <c r="H21" s="45"/>
      <c r="I21" s="45"/>
      <c r="J21" s="45"/>
      <c r="K21" s="45"/>
      <c r="L21" s="45"/>
      <c r="M21" s="45"/>
      <c r="N21" s="14"/>
      <c r="O21" s="45"/>
      <c r="P21" s="13"/>
    </row>
    <row r="22" spans="2:16" x14ac:dyDescent="0.3">
      <c r="B22" s="15" t="s">
        <v>17</v>
      </c>
      <c r="C22" s="41"/>
      <c r="D22" s="16">
        <f t="shared" ref="D22:M22" si="0">-$D$8/1000000</f>
        <v>-10</v>
      </c>
      <c r="E22" s="16">
        <f t="shared" si="0"/>
        <v>-10</v>
      </c>
      <c r="F22" s="16">
        <f t="shared" si="0"/>
        <v>-10</v>
      </c>
      <c r="G22" s="16">
        <f t="shared" si="0"/>
        <v>-10</v>
      </c>
      <c r="H22" s="16">
        <f t="shared" si="0"/>
        <v>-10</v>
      </c>
      <c r="I22" s="16">
        <f t="shared" si="0"/>
        <v>-10</v>
      </c>
      <c r="J22" s="16">
        <f t="shared" si="0"/>
        <v>-10</v>
      </c>
      <c r="K22" s="16">
        <f t="shared" si="0"/>
        <v>-10</v>
      </c>
      <c r="L22" s="16">
        <f t="shared" si="0"/>
        <v>-10</v>
      </c>
      <c r="M22" s="16">
        <f t="shared" si="0"/>
        <v>-10</v>
      </c>
      <c r="N22" s="8" t="s">
        <v>3</v>
      </c>
      <c r="O22" s="16">
        <f>M22</f>
        <v>-10</v>
      </c>
      <c r="P22" s="13"/>
    </row>
    <row r="23" spans="2:16" x14ac:dyDescent="0.3">
      <c r="B23" s="15" t="s">
        <v>19</v>
      </c>
      <c r="C23" s="41"/>
      <c r="D23" s="16">
        <f t="shared" ref="D23:M23" si="1">-$D$11/1000000</f>
        <v>-3.6</v>
      </c>
      <c r="E23" s="16">
        <f t="shared" si="1"/>
        <v>-3.6</v>
      </c>
      <c r="F23" s="16">
        <f t="shared" si="1"/>
        <v>-3.6</v>
      </c>
      <c r="G23" s="16">
        <f t="shared" si="1"/>
        <v>-3.6</v>
      </c>
      <c r="H23" s="16">
        <f t="shared" si="1"/>
        <v>-3.6</v>
      </c>
      <c r="I23" s="16">
        <f t="shared" si="1"/>
        <v>-3.6</v>
      </c>
      <c r="J23" s="16">
        <f t="shared" si="1"/>
        <v>-3.6</v>
      </c>
      <c r="K23" s="16">
        <f t="shared" si="1"/>
        <v>-3.6</v>
      </c>
      <c r="L23" s="16">
        <f t="shared" si="1"/>
        <v>-3.6</v>
      </c>
      <c r="M23" s="16">
        <f t="shared" si="1"/>
        <v>-3.6</v>
      </c>
      <c r="N23" s="8" t="s">
        <v>3</v>
      </c>
      <c r="O23" s="16">
        <f t="shared" ref="O23:O28" si="2">M23</f>
        <v>-3.6</v>
      </c>
      <c r="P23" s="13"/>
    </row>
    <row r="24" spans="2:16" x14ac:dyDescent="0.3">
      <c r="B24" s="15" t="s">
        <v>8</v>
      </c>
      <c r="C24" s="41"/>
      <c r="D24" s="43">
        <f>-D23*$D$9</f>
        <v>0.75600000000000001</v>
      </c>
      <c r="E24" s="43">
        <f t="shared" ref="E24:M24" si="3">-E23*$D$9</f>
        <v>0.75600000000000001</v>
      </c>
      <c r="F24" s="43">
        <f t="shared" si="3"/>
        <v>0.75600000000000001</v>
      </c>
      <c r="G24" s="43">
        <f t="shared" si="3"/>
        <v>0.75600000000000001</v>
      </c>
      <c r="H24" s="43">
        <f t="shared" si="3"/>
        <v>0.75600000000000001</v>
      </c>
      <c r="I24" s="43">
        <f t="shared" si="3"/>
        <v>0.75600000000000001</v>
      </c>
      <c r="J24" s="43">
        <f t="shared" si="3"/>
        <v>0.75600000000000001</v>
      </c>
      <c r="K24" s="43">
        <f t="shared" si="3"/>
        <v>0.75600000000000001</v>
      </c>
      <c r="L24" s="43">
        <f t="shared" si="3"/>
        <v>0.75600000000000001</v>
      </c>
      <c r="M24" s="43">
        <f t="shared" si="3"/>
        <v>0.75600000000000001</v>
      </c>
      <c r="N24" s="8" t="s">
        <v>3</v>
      </c>
      <c r="O24" s="43">
        <f t="shared" si="2"/>
        <v>0.75600000000000001</v>
      </c>
      <c r="P24" s="13"/>
    </row>
    <row r="25" spans="2:16" x14ac:dyDescent="0.3">
      <c r="B25" s="15" t="s">
        <v>9</v>
      </c>
      <c r="C25" s="41"/>
      <c r="D25" s="16">
        <f>$D$4/$D$12*$D$13/1000000</f>
        <v>2.1</v>
      </c>
      <c r="E25" s="16">
        <f t="shared" ref="E25:M25" si="4">$D$4/$D$12*$D$13/1000000</f>
        <v>2.1</v>
      </c>
      <c r="F25" s="16">
        <f t="shared" si="4"/>
        <v>2.1</v>
      </c>
      <c r="G25" s="16">
        <f t="shared" si="4"/>
        <v>2.1</v>
      </c>
      <c r="H25" s="16">
        <f t="shared" si="4"/>
        <v>2.1</v>
      </c>
      <c r="I25" s="16">
        <f t="shared" si="4"/>
        <v>2.1</v>
      </c>
      <c r="J25" s="16">
        <f t="shared" si="4"/>
        <v>2.1</v>
      </c>
      <c r="K25" s="16">
        <f t="shared" si="4"/>
        <v>2.1</v>
      </c>
      <c r="L25" s="16">
        <f t="shared" si="4"/>
        <v>2.1</v>
      </c>
      <c r="M25" s="16">
        <f t="shared" si="4"/>
        <v>2.1</v>
      </c>
      <c r="N25" s="8" t="s">
        <v>3</v>
      </c>
      <c r="O25" s="16">
        <f t="shared" si="2"/>
        <v>2.1</v>
      </c>
      <c r="P25" s="13"/>
    </row>
    <row r="26" spans="2:16" x14ac:dyDescent="0.3">
      <c r="B26" s="15" t="s">
        <v>20</v>
      </c>
      <c r="C26" s="41"/>
      <c r="D26" s="16">
        <f>$D$14/1000000</f>
        <v>12</v>
      </c>
      <c r="E26" s="16">
        <f t="shared" ref="E26:M26" si="5">$D$14/1000000</f>
        <v>12</v>
      </c>
      <c r="F26" s="16">
        <f t="shared" si="5"/>
        <v>12</v>
      </c>
      <c r="G26" s="16">
        <f t="shared" si="5"/>
        <v>12</v>
      </c>
      <c r="H26" s="16">
        <f t="shared" si="5"/>
        <v>12</v>
      </c>
      <c r="I26" s="16">
        <f t="shared" si="5"/>
        <v>12</v>
      </c>
      <c r="J26" s="16">
        <f t="shared" si="5"/>
        <v>12</v>
      </c>
      <c r="K26" s="16">
        <f t="shared" si="5"/>
        <v>12</v>
      </c>
      <c r="L26" s="16">
        <f t="shared" si="5"/>
        <v>12</v>
      </c>
      <c r="M26" s="16">
        <f t="shared" si="5"/>
        <v>12</v>
      </c>
      <c r="N26" s="8" t="s">
        <v>3</v>
      </c>
      <c r="O26" s="16">
        <f t="shared" si="2"/>
        <v>12</v>
      </c>
      <c r="P26" s="13"/>
    </row>
    <row r="27" spans="2:16" x14ac:dyDescent="0.3">
      <c r="B27" s="15" t="s">
        <v>21</v>
      </c>
      <c r="C27" s="41"/>
      <c r="D27" s="16">
        <f>-D26*$D$9</f>
        <v>-2.52</v>
      </c>
      <c r="E27" s="16">
        <f t="shared" ref="E27:M27" si="6">-E26*$D$9</f>
        <v>-2.52</v>
      </c>
      <c r="F27" s="16">
        <f t="shared" si="6"/>
        <v>-2.52</v>
      </c>
      <c r="G27" s="16">
        <f t="shared" si="6"/>
        <v>-2.52</v>
      </c>
      <c r="H27" s="16">
        <f t="shared" si="6"/>
        <v>-2.52</v>
      </c>
      <c r="I27" s="16">
        <f t="shared" si="6"/>
        <v>-2.52</v>
      </c>
      <c r="J27" s="16">
        <f t="shared" si="6"/>
        <v>-2.52</v>
      </c>
      <c r="K27" s="16">
        <f t="shared" si="6"/>
        <v>-2.52</v>
      </c>
      <c r="L27" s="16">
        <f t="shared" si="6"/>
        <v>-2.52</v>
      </c>
      <c r="M27" s="16">
        <f t="shared" si="6"/>
        <v>-2.52</v>
      </c>
      <c r="N27" s="8" t="s">
        <v>3</v>
      </c>
      <c r="O27" s="16">
        <f t="shared" si="2"/>
        <v>-2.52</v>
      </c>
      <c r="P27" s="13"/>
    </row>
    <row r="28" spans="2:16" x14ac:dyDescent="0.3">
      <c r="B28" s="15" t="s">
        <v>22</v>
      </c>
      <c r="C28" s="59" t="s">
        <v>5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>D15/1000000</f>
        <v>53.75</v>
      </c>
      <c r="N28" s="10" t="s">
        <v>3</v>
      </c>
      <c r="O28" s="9">
        <f t="shared" si="2"/>
        <v>53.75</v>
      </c>
      <c r="P28" s="13"/>
    </row>
    <row r="29" spans="2:16" x14ac:dyDescent="0.3">
      <c r="B29" s="48" t="s">
        <v>36</v>
      </c>
      <c r="C29" s="58">
        <f>SUM(D29:M29)</f>
        <v>1.109999999999971</v>
      </c>
      <c r="D29" s="42">
        <f t="shared" ref="D29:M29" si="7">SUM(D21:D28)</f>
        <v>-41.264000000000003</v>
      </c>
      <c r="E29" s="42">
        <f t="shared" si="7"/>
        <v>-1.2639999999999998</v>
      </c>
      <c r="F29" s="42">
        <f t="shared" si="7"/>
        <v>-1.2639999999999998</v>
      </c>
      <c r="G29" s="42">
        <f t="shared" si="7"/>
        <v>-1.2639999999999998</v>
      </c>
      <c r="H29" s="42">
        <f t="shared" si="7"/>
        <v>-1.2639999999999998</v>
      </c>
      <c r="I29" s="42">
        <f t="shared" si="7"/>
        <v>-1.2639999999999998</v>
      </c>
      <c r="J29" s="42">
        <f t="shared" si="7"/>
        <v>-1.2639999999999998</v>
      </c>
      <c r="K29" s="42">
        <f t="shared" si="7"/>
        <v>-1.2639999999999998</v>
      </c>
      <c r="L29" s="42">
        <f t="shared" si="7"/>
        <v>-1.2639999999999998</v>
      </c>
      <c r="M29" s="42">
        <f t="shared" si="7"/>
        <v>52.485999999999997</v>
      </c>
      <c r="N29" s="49" t="s">
        <v>3</v>
      </c>
      <c r="O29" s="42">
        <f>M29</f>
        <v>52.485999999999997</v>
      </c>
      <c r="P29" s="13"/>
    </row>
    <row r="30" spans="2:16" ht="20" customHeight="1" thickBot="1" x14ac:dyDescent="0.35">
      <c r="B30" s="37">
        <f>D10</f>
        <v>0.1</v>
      </c>
      <c r="C30" s="56">
        <f>NPV(D10,D29:M29)</f>
        <v>-23.407417378409761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22"/>
    </row>
    <row r="31" spans="2:16" ht="12.5" thickTop="1" x14ac:dyDescent="0.3"/>
    <row r="33" spans="16:16" x14ac:dyDescent="0.3">
      <c r="P33" s="3"/>
    </row>
  </sheetData>
  <mergeCells count="13">
    <mergeCell ref="D11:E11"/>
    <mergeCell ref="D9:E9"/>
    <mergeCell ref="D10:E10"/>
    <mergeCell ref="D4:E4"/>
    <mergeCell ref="D5:E5"/>
    <mergeCell ref="D6:E6"/>
    <mergeCell ref="D7:E7"/>
    <mergeCell ref="D8:E8"/>
    <mergeCell ref="D12:E12"/>
    <mergeCell ref="D13:E13"/>
    <mergeCell ref="D15:E15"/>
    <mergeCell ref="D14:E14"/>
    <mergeCell ref="B17:P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2"/>
  <sheetViews>
    <sheetView zoomScaleNormal="100" workbookViewId="0"/>
  </sheetViews>
  <sheetFormatPr defaultColWidth="9.08984375" defaultRowHeight="12" x14ac:dyDescent="0.3"/>
  <cols>
    <col min="1" max="1" width="6.6328125" style="1" customWidth="1"/>
    <col min="2" max="2" width="27.1796875" style="1" customWidth="1"/>
    <col min="3" max="14" width="7.54296875" style="1" customWidth="1"/>
    <col min="15" max="15" width="1.7265625" style="1" customWidth="1"/>
    <col min="16" max="16384" width="9.08984375" style="1"/>
  </cols>
  <sheetData>
    <row r="1" spans="2:7" x14ac:dyDescent="0.3">
      <c r="F1" s="6"/>
    </row>
    <row r="2" spans="2:7" x14ac:dyDescent="0.3">
      <c r="B2" s="24" t="s">
        <v>29</v>
      </c>
      <c r="C2" s="4"/>
    </row>
    <row r="3" spans="2:7" x14ac:dyDescent="0.3">
      <c r="B3" s="25" t="s">
        <v>34</v>
      </c>
      <c r="C3" s="67">
        <v>9800000</v>
      </c>
      <c r="D3" s="67"/>
    </row>
    <row r="4" spans="2:7" x14ac:dyDescent="0.3">
      <c r="B4" s="25" t="s">
        <v>31</v>
      </c>
      <c r="C4" s="82">
        <v>2.4649999999999998E-2</v>
      </c>
      <c r="D4" s="82"/>
    </row>
    <row r="5" spans="2:7" x14ac:dyDescent="0.3">
      <c r="B5" s="25" t="s">
        <v>18</v>
      </c>
      <c r="C5" s="67">
        <v>100000000</v>
      </c>
      <c r="D5" s="67"/>
    </row>
    <row r="6" spans="2:7" x14ac:dyDescent="0.3">
      <c r="B6" s="25" t="s">
        <v>57</v>
      </c>
      <c r="C6" s="67">
        <v>40000000</v>
      </c>
      <c r="D6" s="67"/>
    </row>
    <row r="7" spans="2:7" x14ac:dyDescent="0.3">
      <c r="B7" s="25" t="s">
        <v>58</v>
      </c>
      <c r="C7" s="72">
        <f>C5-C6</f>
        <v>60000000</v>
      </c>
      <c r="D7" s="72"/>
    </row>
    <row r="8" spans="2:7" x14ac:dyDescent="0.3">
      <c r="B8" s="25" t="s">
        <v>59</v>
      </c>
      <c r="C8" s="71">
        <v>0.06</v>
      </c>
      <c r="D8" s="71"/>
    </row>
    <row r="9" spans="2:7" x14ac:dyDescent="0.3">
      <c r="B9" s="25" t="s">
        <v>40</v>
      </c>
      <c r="C9" s="71">
        <v>0.21</v>
      </c>
      <c r="D9" s="71"/>
      <c r="G9" s="7"/>
    </row>
    <row r="10" spans="2:7" x14ac:dyDescent="0.3">
      <c r="B10" s="25" t="s">
        <v>30</v>
      </c>
      <c r="C10" s="71">
        <v>0.1</v>
      </c>
      <c r="D10" s="71"/>
      <c r="G10" s="7"/>
    </row>
    <row r="11" spans="2:7" x14ac:dyDescent="0.3">
      <c r="B11" s="25" t="s">
        <v>19</v>
      </c>
      <c r="C11" s="68">
        <f>C7*C8</f>
        <v>3600000</v>
      </c>
      <c r="D11" s="68"/>
    </row>
    <row r="12" spans="2:7" x14ac:dyDescent="0.3">
      <c r="B12" s="25" t="s">
        <v>49</v>
      </c>
      <c r="C12" s="63">
        <v>10</v>
      </c>
      <c r="D12" s="63"/>
    </row>
    <row r="13" spans="2:7" x14ac:dyDescent="0.3">
      <c r="B13" s="25" t="s">
        <v>66</v>
      </c>
      <c r="C13" s="70">
        <f>C9</f>
        <v>0.21</v>
      </c>
      <c r="D13" s="70"/>
    </row>
    <row r="14" spans="2:7" x14ac:dyDescent="0.3">
      <c r="B14" s="25" t="s">
        <v>62</v>
      </c>
      <c r="C14" s="67">
        <v>12000000</v>
      </c>
      <c r="D14" s="67"/>
    </row>
    <row r="15" spans="2:7" x14ac:dyDescent="0.3">
      <c r="B15" s="25" t="s">
        <v>60</v>
      </c>
      <c r="C15" s="67">
        <v>53750000</v>
      </c>
      <c r="D15" s="67"/>
    </row>
    <row r="16" spans="2:7" x14ac:dyDescent="0.3">
      <c r="G16" s="7"/>
    </row>
    <row r="17" spans="1:15" ht="12.5" thickBot="1" x14ac:dyDescent="0.35">
      <c r="B17" s="83" t="s">
        <v>70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 ht="15" customHeight="1" thickTop="1" thickBot="1" x14ac:dyDescent="0.35">
      <c r="A18" s="24" t="s">
        <v>67</v>
      </c>
      <c r="B18" s="64" t="s">
        <v>61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</row>
    <row r="19" spans="1:15" ht="12" customHeight="1" thickTop="1" x14ac:dyDescent="0.3"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8"/>
    </row>
    <row r="20" spans="1:15" x14ac:dyDescent="0.3">
      <c r="B20" s="15"/>
      <c r="C20" s="41"/>
      <c r="D20" s="53">
        <v>1</v>
      </c>
      <c r="E20" s="53">
        <f>D20+1</f>
        <v>2</v>
      </c>
      <c r="F20" s="53">
        <f t="shared" ref="F20:M20" si="0">E20+1</f>
        <v>3</v>
      </c>
      <c r="G20" s="53">
        <f t="shared" si="0"/>
        <v>4</v>
      </c>
      <c r="H20" s="53">
        <f t="shared" si="0"/>
        <v>5</v>
      </c>
      <c r="I20" s="53">
        <f t="shared" si="0"/>
        <v>6</v>
      </c>
      <c r="J20" s="53">
        <f t="shared" si="0"/>
        <v>7</v>
      </c>
      <c r="K20" s="53">
        <f t="shared" si="0"/>
        <v>8</v>
      </c>
      <c r="L20" s="53">
        <f t="shared" si="0"/>
        <v>9</v>
      </c>
      <c r="M20" s="53">
        <f t="shared" si="0"/>
        <v>10</v>
      </c>
      <c r="N20" s="53">
        <f>M20</f>
        <v>10</v>
      </c>
      <c r="O20" s="13"/>
    </row>
    <row r="21" spans="1:15" x14ac:dyDescent="0.3">
      <c r="B21" s="15"/>
      <c r="C21" s="41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13"/>
    </row>
    <row r="22" spans="1:15" x14ac:dyDescent="0.3">
      <c r="B22" s="15" t="s">
        <v>18</v>
      </c>
      <c r="C22" s="41"/>
      <c r="D22" s="8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3"/>
    </row>
    <row r="23" spans="1:15" x14ac:dyDescent="0.3">
      <c r="B23" s="15" t="s">
        <v>17</v>
      </c>
      <c r="C23" s="41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13"/>
    </row>
    <row r="24" spans="1:15" x14ac:dyDescent="0.3">
      <c r="B24" s="15" t="s">
        <v>19</v>
      </c>
      <c r="C24" s="41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13"/>
    </row>
    <row r="25" spans="1:15" x14ac:dyDescent="0.3">
      <c r="B25" s="15" t="s">
        <v>8</v>
      </c>
      <c r="C25" s="41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</row>
    <row r="26" spans="1:15" x14ac:dyDescent="0.3">
      <c r="B26" s="15" t="s">
        <v>9</v>
      </c>
      <c r="C26" s="41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13"/>
    </row>
    <row r="27" spans="1:15" x14ac:dyDescent="0.3">
      <c r="B27" s="15" t="s">
        <v>20</v>
      </c>
      <c r="C27" s="4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13"/>
    </row>
    <row r="28" spans="1:15" x14ac:dyDescent="0.3">
      <c r="B28" s="15" t="s">
        <v>21</v>
      </c>
      <c r="C28" s="41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13"/>
    </row>
    <row r="29" spans="1:15" x14ac:dyDescent="0.3">
      <c r="B29" s="15" t="s">
        <v>22</v>
      </c>
      <c r="C29" s="59" t="s">
        <v>5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13"/>
    </row>
    <row r="30" spans="1:15" x14ac:dyDescent="0.3">
      <c r="B30" s="48" t="s">
        <v>5</v>
      </c>
      <c r="C30" s="88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13"/>
    </row>
    <row r="31" spans="1:15" ht="20" customHeight="1" thickBot="1" x14ac:dyDescent="0.35">
      <c r="B31" s="37">
        <f>C10</f>
        <v>0.1</v>
      </c>
      <c r="C31" s="89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22"/>
    </row>
    <row r="32" spans="1:15" ht="12.5" thickTop="1" x14ac:dyDescent="0.3"/>
    <row r="33" spans="1:13" ht="12.5" thickBot="1" x14ac:dyDescent="0.35">
      <c r="A33" s="24" t="s">
        <v>68</v>
      </c>
    </row>
    <row r="34" spans="1:13" ht="13" thickTop="1" thickBot="1" x14ac:dyDescent="0.35">
      <c r="B34" s="64" t="s">
        <v>39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</row>
    <row r="35" spans="1:13" ht="12.5" thickTop="1" x14ac:dyDescent="0.3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8"/>
    </row>
    <row r="36" spans="1:13" x14ac:dyDescent="0.3">
      <c r="B36" s="11"/>
      <c r="C36" s="40"/>
      <c r="D36" s="14" t="s">
        <v>0</v>
      </c>
      <c r="E36" s="14" t="s">
        <v>1</v>
      </c>
      <c r="F36" s="14" t="s">
        <v>2</v>
      </c>
      <c r="G36" s="14" t="s">
        <v>23</v>
      </c>
      <c r="H36" s="14" t="s">
        <v>24</v>
      </c>
      <c r="I36" s="14" t="s">
        <v>25</v>
      </c>
      <c r="J36" s="14" t="s">
        <v>26</v>
      </c>
      <c r="K36" s="14" t="s">
        <v>27</v>
      </c>
      <c r="L36" s="14" t="s">
        <v>28</v>
      </c>
      <c r="M36" s="90" t="s">
        <v>4</v>
      </c>
    </row>
    <row r="37" spans="1:13" x14ac:dyDescent="0.3">
      <c r="B37" s="11"/>
      <c r="C37" s="40"/>
      <c r="D37" s="38"/>
      <c r="E37" s="38"/>
      <c r="F37" s="38"/>
      <c r="G37" s="38"/>
      <c r="H37" s="38"/>
      <c r="I37" s="38"/>
      <c r="J37" s="38"/>
      <c r="K37" s="38"/>
      <c r="L37" s="38"/>
      <c r="M37" s="91"/>
    </row>
    <row r="38" spans="1:13" x14ac:dyDescent="0.3">
      <c r="B38" s="15" t="s">
        <v>15</v>
      </c>
      <c r="C38" s="41"/>
      <c r="D38" s="16">
        <f>'Fig 23.1'!D26</f>
        <v>-44.003999999999998</v>
      </c>
      <c r="E38" s="16">
        <f>'Fig 23.1'!E26</f>
        <v>-4.0039999999999996</v>
      </c>
      <c r="F38" s="16">
        <f>'Fig 23.1'!F26</f>
        <v>-4.0039999999999996</v>
      </c>
      <c r="G38" s="16">
        <f>'Fig 23.1'!G26</f>
        <v>-4.0039999999999996</v>
      </c>
      <c r="H38" s="16">
        <f>'Fig 23.1'!H26</f>
        <v>-4.0039999999999996</v>
      </c>
      <c r="I38" s="16">
        <f>'Fig 23.1'!I26</f>
        <v>-4.0039999999999996</v>
      </c>
      <c r="J38" s="16">
        <f>'Fig 23.1'!J26</f>
        <v>-4.0039999999999996</v>
      </c>
      <c r="K38" s="16">
        <f>'Fig 23.1'!K26</f>
        <v>-4.0039999999999996</v>
      </c>
      <c r="L38" s="16">
        <f>'Fig 23.1'!L26</f>
        <v>-4.0039999999999996</v>
      </c>
      <c r="M38" s="92">
        <f>'Fig 23.1'!M26</f>
        <v>-4.0039999999999996</v>
      </c>
    </row>
    <row r="39" spans="1:13" x14ac:dyDescent="0.3">
      <c r="B39" s="15" t="s">
        <v>16</v>
      </c>
      <c r="C39" s="12" t="s">
        <v>64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3">
        <f>'Fig 23.2'!C27/1000000</f>
        <v>52.5</v>
      </c>
    </row>
    <row r="40" spans="1:13" x14ac:dyDescent="0.3">
      <c r="B40" s="15" t="s">
        <v>36</v>
      </c>
      <c r="C40" s="57">
        <f>SUM(D40:M40)</f>
        <v>-27.54</v>
      </c>
      <c r="D40" s="16">
        <f>SUM(D38:D39)</f>
        <v>-44.003999999999998</v>
      </c>
      <c r="E40" s="16">
        <f>SUM(E38:E39)</f>
        <v>-4.0039999999999996</v>
      </c>
      <c r="F40" s="16">
        <f>SUM(F38:F39)</f>
        <v>-4.0039999999999996</v>
      </c>
      <c r="G40" s="16">
        <f t="shared" ref="G40:L40" si="1">SUM(G38:G39)</f>
        <v>-4.0039999999999996</v>
      </c>
      <c r="H40" s="16">
        <f t="shared" si="1"/>
        <v>-4.0039999999999996</v>
      </c>
      <c r="I40" s="16">
        <f t="shared" si="1"/>
        <v>-4.0039999999999996</v>
      </c>
      <c r="J40" s="16">
        <f t="shared" si="1"/>
        <v>-4.0039999999999996</v>
      </c>
      <c r="K40" s="16">
        <f t="shared" si="1"/>
        <v>-4.0039999999999996</v>
      </c>
      <c r="L40" s="16">
        <f t="shared" si="1"/>
        <v>-4.0039999999999996</v>
      </c>
      <c r="M40" s="92">
        <f>SUM(M38:M39)</f>
        <v>48.496000000000002</v>
      </c>
    </row>
    <row r="41" spans="1:13" ht="12.5" thickBot="1" x14ac:dyDescent="0.35">
      <c r="B41" s="37">
        <f>C10</f>
        <v>0.1</v>
      </c>
      <c r="C41" s="54">
        <f>NPV(C10,D40:M40)</f>
        <v>-40.725460359827494</v>
      </c>
      <c r="D41" s="20"/>
      <c r="E41" s="20"/>
      <c r="F41" s="20"/>
      <c r="G41" s="20"/>
      <c r="H41" s="20"/>
      <c r="I41" s="20"/>
      <c r="J41" s="20"/>
      <c r="K41" s="20"/>
      <c r="L41" s="20"/>
      <c r="M41" s="94"/>
    </row>
    <row r="42" spans="1:13" ht="12.5" thickTop="1" x14ac:dyDescent="0.3"/>
  </sheetData>
  <mergeCells count="16">
    <mergeCell ref="C3:D3"/>
    <mergeCell ref="C8:D8"/>
    <mergeCell ref="C11:D11"/>
    <mergeCell ref="C10:D10"/>
    <mergeCell ref="C9:D9"/>
    <mergeCell ref="C4:D4"/>
    <mergeCell ref="B34:M34"/>
    <mergeCell ref="B18:O18"/>
    <mergeCell ref="C7:D7"/>
    <mergeCell ref="C5:D5"/>
    <mergeCell ref="C6:D6"/>
    <mergeCell ref="C12:D12"/>
    <mergeCell ref="C13:D13"/>
    <mergeCell ref="C15:D15"/>
    <mergeCell ref="C14:D14"/>
    <mergeCell ref="B17:O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Chapter 23 Figures</vt:lpstr>
      <vt:lpstr>Fig 23.1</vt:lpstr>
      <vt:lpstr>Fig 23.2</vt:lpstr>
      <vt:lpstr>Fig 23.3</vt:lpstr>
      <vt:lpstr>Fig 23.4</vt:lpstr>
      <vt:lpstr>Fig 23.5</vt:lpstr>
      <vt:lpstr>Fig 23.6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Linneman and Kirsch</dc:creator>
  <cp:lastModifiedBy>Bruce Kirsch</cp:lastModifiedBy>
  <dcterms:created xsi:type="dcterms:W3CDTF">2010-07-12T19:24:07Z</dcterms:created>
  <dcterms:modified xsi:type="dcterms:W3CDTF">2022-06-05T22:00:42Z</dcterms:modified>
</cp:coreProperties>
</file>