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heckCompatibility="1" defaultThemeVersion="124226"/>
  <mc:AlternateContent xmlns:mc="http://schemas.openxmlformats.org/markup-compatibility/2006">
    <mc:Choice Requires="x15">
      <x15ac:absPath xmlns:x15ac="http://schemas.microsoft.com/office/spreadsheetml/2010/11/ac" url="C:\Users\bruce\REFM Dropbox\Bruce Kirsch\0000000000 Edition 5.2\Online Companion Files\"/>
    </mc:Choice>
  </mc:AlternateContent>
  <xr:revisionPtr revIDLastSave="0" documentId="13_ncr:1_{506FEAD5-5E8E-4C05-8FBA-04045722A160}" xr6:coauthVersionLast="47" xr6:coauthVersionMax="47" xr10:uidLastSave="{00000000-0000-0000-0000-000000000000}"/>
  <bookViews>
    <workbookView xWindow="11920" yWindow="190" windowWidth="12000" windowHeight="15130" xr2:uid="{3CE6DDF2-F126-463B-8258-1C56170157F3}"/>
  </bookViews>
  <sheets>
    <sheet name="Chapter 6 Figures" sheetId="53" r:id="rId1"/>
    <sheet name="Fig 6.2, 6.7, 6.8" sheetId="45" r:id="rId2"/>
    <sheet name="Fig 6.2, 6.7, 6.8 Expanded" sheetId="58" r:id="rId3"/>
    <sheet name="Fig 6.3" sheetId="54" r:id="rId4"/>
    <sheet name="Fig 6.4" sheetId="55" r:id="rId5"/>
    <sheet name="Fig 6.5" sheetId="56" r:id="rId6"/>
    <sheet name="Fig 6.6" sheetId="57" r:id="rId7"/>
    <sheet name="Fig 6.9" sheetId="10" r:id="rId8"/>
    <sheet name="Fig 6.10" sheetId="23" r:id="rId9"/>
  </sheets>
  <externalReferences>
    <externalReference r:id="rId10"/>
  </externalReferences>
  <definedNames>
    <definedName name="npv">[1]E9a!$F$20</definedName>
    <definedName name="_xlnm.Print_Area" localSheetId="1">'Fig 6.2, 6.7, 6.8'!$B$81:$L$136</definedName>
    <definedName name="_xlnm.Print_Area" localSheetId="2">'Fig 6.2, 6.7, 6.8 Expanded'!$B$81:$L$145</definedName>
  </definedNames>
  <calcPr calcId="191029" calcMode="autoNoTable"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6" i="58" l="1"/>
  <c r="J106" i="58"/>
  <c r="I106" i="58"/>
  <c r="H106" i="58"/>
  <c r="G106" i="58"/>
  <c r="F106" i="58"/>
  <c r="E106" i="58"/>
  <c r="K105" i="58"/>
  <c r="J105" i="58"/>
  <c r="I105" i="58"/>
  <c r="H105" i="58"/>
  <c r="G105" i="58"/>
  <c r="F105" i="58"/>
  <c r="K104" i="58"/>
  <c r="J104" i="58"/>
  <c r="I104" i="58"/>
  <c r="H104" i="58"/>
  <c r="G104" i="58"/>
  <c r="F104" i="58"/>
  <c r="E104" i="58"/>
  <c r="K103" i="58"/>
  <c r="J103" i="58"/>
  <c r="I103" i="58"/>
  <c r="H103" i="58"/>
  <c r="G103" i="58"/>
  <c r="F103" i="58"/>
  <c r="K102" i="58"/>
  <c r="J102" i="58"/>
  <c r="I102" i="58"/>
  <c r="H102" i="58"/>
  <c r="G102" i="58"/>
  <c r="F102" i="58"/>
  <c r="E102" i="58"/>
  <c r="K101" i="58"/>
  <c r="J101" i="58"/>
  <c r="I101" i="58"/>
  <c r="H101" i="58"/>
  <c r="G101" i="58"/>
  <c r="F101" i="58"/>
  <c r="K100" i="58"/>
  <c r="J100" i="58"/>
  <c r="I100" i="58"/>
  <c r="H100" i="58"/>
  <c r="G100" i="58"/>
  <c r="F100" i="58"/>
  <c r="E100" i="58"/>
  <c r="K99" i="58"/>
  <c r="J99" i="58"/>
  <c r="I99" i="58"/>
  <c r="H99" i="58"/>
  <c r="G99" i="58"/>
  <c r="F99" i="58"/>
  <c r="E99" i="58"/>
  <c r="K98" i="58"/>
  <c r="J98" i="58"/>
  <c r="I98" i="58"/>
  <c r="H98" i="58"/>
  <c r="G98" i="58"/>
  <c r="F98" i="58"/>
  <c r="E98" i="58"/>
  <c r="K97" i="58"/>
  <c r="J97" i="58"/>
  <c r="I97" i="58"/>
  <c r="H97" i="58"/>
  <c r="G97" i="58"/>
  <c r="F97" i="58"/>
  <c r="E97" i="58"/>
  <c r="K96" i="58"/>
  <c r="J96" i="58"/>
  <c r="I96" i="58"/>
  <c r="H96" i="58"/>
  <c r="G96" i="58"/>
  <c r="F96" i="58"/>
  <c r="E96" i="58"/>
  <c r="K95" i="58"/>
  <c r="J95" i="58"/>
  <c r="I95" i="58"/>
  <c r="H95" i="58"/>
  <c r="G95" i="58"/>
  <c r="F95" i="58"/>
  <c r="K94" i="58"/>
  <c r="J94" i="58"/>
  <c r="I94" i="58"/>
  <c r="H94" i="58"/>
  <c r="G94" i="58"/>
  <c r="F94" i="58"/>
  <c r="E94" i="58"/>
  <c r="K93" i="58"/>
  <c r="J93" i="58"/>
  <c r="I93" i="58"/>
  <c r="H93" i="58"/>
  <c r="G93" i="58"/>
  <c r="F93" i="58"/>
  <c r="E93" i="58"/>
  <c r="K92" i="58"/>
  <c r="J92" i="58"/>
  <c r="I92" i="58"/>
  <c r="H92" i="58"/>
  <c r="G92" i="58"/>
  <c r="F92" i="58"/>
  <c r="K91" i="58"/>
  <c r="J91" i="58"/>
  <c r="I91" i="58"/>
  <c r="H91" i="58"/>
  <c r="G91" i="58"/>
  <c r="F91" i="58"/>
  <c r="E91" i="58"/>
  <c r="K90" i="58"/>
  <c r="J90" i="58"/>
  <c r="I90" i="58"/>
  <c r="H90" i="58"/>
  <c r="G90" i="58"/>
  <c r="F90" i="58"/>
  <c r="E90" i="58"/>
  <c r="K89" i="58"/>
  <c r="J89" i="58"/>
  <c r="I89" i="58"/>
  <c r="H89" i="58"/>
  <c r="G89" i="58"/>
  <c r="F89" i="58"/>
  <c r="E89" i="58"/>
  <c r="K88" i="58"/>
  <c r="J88" i="58"/>
  <c r="I88" i="58"/>
  <c r="H88" i="58"/>
  <c r="G88" i="58"/>
  <c r="F88" i="58"/>
  <c r="E88" i="58"/>
  <c r="K87" i="58"/>
  <c r="J87" i="58"/>
  <c r="I87" i="58"/>
  <c r="H87" i="58"/>
  <c r="G87" i="58"/>
  <c r="F87" i="58"/>
  <c r="E87" i="58"/>
  <c r="K86" i="58"/>
  <c r="J86" i="58"/>
  <c r="I86" i="58"/>
  <c r="H86" i="58"/>
  <c r="G86" i="58"/>
  <c r="F86" i="58"/>
  <c r="E86" i="58"/>
  <c r="K85" i="58"/>
  <c r="J85" i="58"/>
  <c r="I85" i="58"/>
  <c r="H85" i="58"/>
  <c r="G85" i="58"/>
  <c r="F85" i="58"/>
  <c r="C54" i="53"/>
  <c r="U369" i="58" l="1"/>
  <c r="S369" i="58"/>
  <c r="U368" i="58"/>
  <c r="S368" i="58"/>
  <c r="U367" i="58"/>
  <c r="S367" i="58"/>
  <c r="U366" i="58"/>
  <c r="S366" i="58"/>
  <c r="U365" i="58"/>
  <c r="S365" i="58"/>
  <c r="U364" i="58"/>
  <c r="S364" i="58"/>
  <c r="U363" i="58"/>
  <c r="S363" i="58"/>
  <c r="U362" i="58"/>
  <c r="S362" i="58"/>
  <c r="U361" i="58"/>
  <c r="S361" i="58"/>
  <c r="U360" i="58"/>
  <c r="S360" i="58"/>
  <c r="U359" i="58"/>
  <c r="S359" i="58"/>
  <c r="U358" i="58"/>
  <c r="S358" i="58"/>
  <c r="U357" i="58"/>
  <c r="S357" i="58"/>
  <c r="U356" i="58"/>
  <c r="S356" i="58"/>
  <c r="U355" i="58"/>
  <c r="S355" i="58"/>
  <c r="U354" i="58"/>
  <c r="S354" i="58"/>
  <c r="U353" i="58"/>
  <c r="S353" i="58"/>
  <c r="U352" i="58"/>
  <c r="S352" i="58"/>
  <c r="U351" i="58"/>
  <c r="S351" i="58"/>
  <c r="U350" i="58"/>
  <c r="S350" i="58"/>
  <c r="U349" i="58"/>
  <c r="S349" i="58"/>
  <c r="U348" i="58"/>
  <c r="S348" i="58"/>
  <c r="U347" i="58"/>
  <c r="S347" i="58"/>
  <c r="U346" i="58"/>
  <c r="S346" i="58"/>
  <c r="U345" i="58"/>
  <c r="S345" i="58"/>
  <c r="U344" i="58"/>
  <c r="S344" i="58"/>
  <c r="U343" i="58"/>
  <c r="S343" i="58"/>
  <c r="U342" i="58"/>
  <c r="S342" i="58"/>
  <c r="U341" i="58"/>
  <c r="S341" i="58"/>
  <c r="U340" i="58"/>
  <c r="S340" i="58"/>
  <c r="U339" i="58"/>
  <c r="S339" i="58"/>
  <c r="U338" i="58"/>
  <c r="S338" i="58"/>
  <c r="U337" i="58"/>
  <c r="S337" i="58"/>
  <c r="U336" i="58"/>
  <c r="S336" i="58"/>
  <c r="U335" i="58"/>
  <c r="S335" i="58"/>
  <c r="U334" i="58"/>
  <c r="S334" i="58"/>
  <c r="U333" i="58"/>
  <c r="S333" i="58"/>
  <c r="U332" i="58"/>
  <c r="S332" i="58"/>
  <c r="U331" i="58"/>
  <c r="S331" i="58"/>
  <c r="U330" i="58"/>
  <c r="S330" i="58"/>
  <c r="U329" i="58"/>
  <c r="S329" i="58"/>
  <c r="U328" i="58"/>
  <c r="S328" i="58"/>
  <c r="U327" i="58"/>
  <c r="S327" i="58"/>
  <c r="U326" i="58"/>
  <c r="S326" i="58"/>
  <c r="U325" i="58"/>
  <c r="S325" i="58"/>
  <c r="U324" i="58"/>
  <c r="S324" i="58"/>
  <c r="U323" i="58"/>
  <c r="S323" i="58"/>
  <c r="U322" i="58"/>
  <c r="S322" i="58"/>
  <c r="U321" i="58"/>
  <c r="S321" i="58"/>
  <c r="U320" i="58"/>
  <c r="S320" i="58"/>
  <c r="U319" i="58"/>
  <c r="S319" i="58"/>
  <c r="U318" i="58"/>
  <c r="S318" i="58"/>
  <c r="U317" i="58"/>
  <c r="S317" i="58"/>
  <c r="U316" i="58"/>
  <c r="S316" i="58"/>
  <c r="U315" i="58"/>
  <c r="S315" i="58"/>
  <c r="U314" i="58"/>
  <c r="S314" i="58"/>
  <c r="U313" i="58"/>
  <c r="S313" i="58"/>
  <c r="U312" i="58"/>
  <c r="S312" i="58"/>
  <c r="U311" i="58"/>
  <c r="S311" i="58"/>
  <c r="U310" i="58"/>
  <c r="S310" i="58"/>
  <c r="U309" i="58"/>
  <c r="S309" i="58"/>
  <c r="U308" i="58"/>
  <c r="S308" i="58"/>
  <c r="U307" i="58"/>
  <c r="S307" i="58"/>
  <c r="U306" i="58"/>
  <c r="S306" i="58"/>
  <c r="U305" i="58"/>
  <c r="S305" i="58"/>
  <c r="U304" i="58"/>
  <c r="S304" i="58"/>
  <c r="U303" i="58"/>
  <c r="S303" i="58"/>
  <c r="U302" i="58"/>
  <c r="S302" i="58"/>
  <c r="U301" i="58"/>
  <c r="S301" i="58"/>
  <c r="U300" i="58"/>
  <c r="S300" i="58"/>
  <c r="U299" i="58"/>
  <c r="S299" i="58"/>
  <c r="U298" i="58"/>
  <c r="S298" i="58"/>
  <c r="U297" i="58"/>
  <c r="S297" i="58"/>
  <c r="U296" i="58"/>
  <c r="S296" i="58"/>
  <c r="U295" i="58"/>
  <c r="S295" i="58"/>
  <c r="U294" i="58"/>
  <c r="S294" i="58"/>
  <c r="U293" i="58"/>
  <c r="S293" i="58"/>
  <c r="U292" i="58"/>
  <c r="S292" i="58"/>
  <c r="U291" i="58"/>
  <c r="S291" i="58"/>
  <c r="U290" i="58"/>
  <c r="S290" i="58"/>
  <c r="U289" i="58"/>
  <c r="S289" i="58"/>
  <c r="U288" i="58"/>
  <c r="S288" i="58"/>
  <c r="U287" i="58"/>
  <c r="S287" i="58"/>
  <c r="U286" i="58"/>
  <c r="S286" i="58"/>
  <c r="U285" i="58"/>
  <c r="S285" i="58"/>
  <c r="U284" i="58"/>
  <c r="S284" i="58"/>
  <c r="U283" i="58"/>
  <c r="S283" i="58"/>
  <c r="U282" i="58"/>
  <c r="S282" i="58"/>
  <c r="U281" i="58"/>
  <c r="S281" i="58"/>
  <c r="U280" i="58"/>
  <c r="S280" i="58"/>
  <c r="U279" i="58"/>
  <c r="S279" i="58"/>
  <c r="U278" i="58"/>
  <c r="S278" i="58"/>
  <c r="U277" i="58"/>
  <c r="S277" i="58"/>
  <c r="U276" i="58"/>
  <c r="S276" i="58"/>
  <c r="U275" i="58"/>
  <c r="S275" i="58"/>
  <c r="U274" i="58"/>
  <c r="S274" i="58"/>
  <c r="U273" i="58"/>
  <c r="S273" i="58"/>
  <c r="U272" i="58"/>
  <c r="S272" i="58"/>
  <c r="U271" i="58"/>
  <c r="S271" i="58"/>
  <c r="U270" i="58"/>
  <c r="S270" i="58"/>
  <c r="U269" i="58"/>
  <c r="S269" i="58"/>
  <c r="U268" i="58"/>
  <c r="S268" i="58"/>
  <c r="U267" i="58"/>
  <c r="S267" i="58"/>
  <c r="U266" i="58"/>
  <c r="S266" i="58"/>
  <c r="U265" i="58"/>
  <c r="S265" i="58"/>
  <c r="U264" i="58"/>
  <c r="S264" i="58"/>
  <c r="U263" i="58"/>
  <c r="S263" i="58"/>
  <c r="U262" i="58"/>
  <c r="S262" i="58"/>
  <c r="U261" i="58"/>
  <c r="S261" i="58"/>
  <c r="U260" i="58"/>
  <c r="S260" i="58"/>
  <c r="U259" i="58"/>
  <c r="S259" i="58"/>
  <c r="U258" i="58"/>
  <c r="S258" i="58"/>
  <c r="U257" i="58"/>
  <c r="S257" i="58"/>
  <c r="U256" i="58"/>
  <c r="S256" i="58"/>
  <c r="U255" i="58"/>
  <c r="S255" i="58"/>
  <c r="U254" i="58"/>
  <c r="S254" i="58"/>
  <c r="U253" i="58"/>
  <c r="S253" i="58"/>
  <c r="U252" i="58"/>
  <c r="S252" i="58"/>
  <c r="U251" i="58"/>
  <c r="S251" i="58"/>
  <c r="U250" i="58"/>
  <c r="S250" i="58"/>
  <c r="U249" i="58"/>
  <c r="S249" i="58"/>
  <c r="U248" i="58"/>
  <c r="S248" i="58"/>
  <c r="U247" i="58"/>
  <c r="S247" i="58"/>
  <c r="U246" i="58"/>
  <c r="S246" i="58"/>
  <c r="U245" i="58"/>
  <c r="S245" i="58"/>
  <c r="U244" i="58"/>
  <c r="S244" i="58"/>
  <c r="U243" i="58"/>
  <c r="S243" i="58"/>
  <c r="U242" i="58"/>
  <c r="S242" i="58"/>
  <c r="U241" i="58"/>
  <c r="S241" i="58"/>
  <c r="U240" i="58"/>
  <c r="S240" i="58"/>
  <c r="U239" i="58"/>
  <c r="S239" i="58"/>
  <c r="U238" i="58"/>
  <c r="S238" i="58"/>
  <c r="U237" i="58"/>
  <c r="S237" i="58"/>
  <c r="U236" i="58"/>
  <c r="S236" i="58"/>
  <c r="U235" i="58"/>
  <c r="S235" i="58"/>
  <c r="U234" i="58"/>
  <c r="S234" i="58"/>
  <c r="U233" i="58"/>
  <c r="S233" i="58"/>
  <c r="U232" i="58"/>
  <c r="S232" i="58"/>
  <c r="U231" i="58"/>
  <c r="S231" i="58"/>
  <c r="U230" i="58"/>
  <c r="S230" i="58"/>
  <c r="U229" i="58"/>
  <c r="S229" i="58"/>
  <c r="U228" i="58"/>
  <c r="S228" i="58"/>
  <c r="U227" i="58"/>
  <c r="S227" i="58"/>
  <c r="U226" i="58"/>
  <c r="S226" i="58"/>
  <c r="U225" i="58"/>
  <c r="S225" i="58"/>
  <c r="U224" i="58"/>
  <c r="S224" i="58"/>
  <c r="U223" i="58"/>
  <c r="S223" i="58"/>
  <c r="U222" i="58"/>
  <c r="S222" i="58"/>
  <c r="U221" i="58"/>
  <c r="S221" i="58"/>
  <c r="U220" i="58"/>
  <c r="S220" i="58"/>
  <c r="U219" i="58"/>
  <c r="S219" i="58"/>
  <c r="U218" i="58"/>
  <c r="S218" i="58"/>
  <c r="U217" i="58"/>
  <c r="S217" i="58"/>
  <c r="U216" i="58"/>
  <c r="S216" i="58"/>
  <c r="U215" i="58"/>
  <c r="S215" i="58"/>
  <c r="U214" i="58"/>
  <c r="S214" i="58"/>
  <c r="U213" i="58"/>
  <c r="S213" i="58"/>
  <c r="U212" i="58"/>
  <c r="S212" i="58"/>
  <c r="U211" i="58"/>
  <c r="S211" i="58"/>
  <c r="U210" i="58"/>
  <c r="S210" i="58"/>
  <c r="U209" i="58"/>
  <c r="S209" i="58"/>
  <c r="U208" i="58"/>
  <c r="S208" i="58"/>
  <c r="U207" i="58"/>
  <c r="S207" i="58"/>
  <c r="U206" i="58"/>
  <c r="S206" i="58"/>
  <c r="U205" i="58"/>
  <c r="S205" i="58"/>
  <c r="U204" i="58"/>
  <c r="S204" i="58"/>
  <c r="U203" i="58"/>
  <c r="S203" i="58"/>
  <c r="U202" i="58"/>
  <c r="S202" i="58"/>
  <c r="U201" i="58"/>
  <c r="S201" i="58"/>
  <c r="U200" i="58"/>
  <c r="S200" i="58"/>
  <c r="U199" i="58"/>
  <c r="S199" i="58"/>
  <c r="U198" i="58"/>
  <c r="S198" i="58"/>
  <c r="U197" i="58"/>
  <c r="S197" i="58"/>
  <c r="U196" i="58"/>
  <c r="S196" i="58"/>
  <c r="U195" i="58"/>
  <c r="S195" i="58"/>
  <c r="U194" i="58"/>
  <c r="S194" i="58"/>
  <c r="U193" i="58"/>
  <c r="S193" i="58"/>
  <c r="U192" i="58"/>
  <c r="S192" i="58"/>
  <c r="U191" i="58"/>
  <c r="S191" i="58"/>
  <c r="U190" i="58"/>
  <c r="S190" i="58"/>
  <c r="U189" i="58"/>
  <c r="S189" i="58"/>
  <c r="U188" i="58"/>
  <c r="S188" i="58"/>
  <c r="U187" i="58"/>
  <c r="S187" i="58"/>
  <c r="U186" i="58"/>
  <c r="S186" i="58"/>
  <c r="U185" i="58"/>
  <c r="S185" i="58"/>
  <c r="U184" i="58"/>
  <c r="S184" i="58"/>
  <c r="U183" i="58"/>
  <c r="S183" i="58"/>
  <c r="U182" i="58"/>
  <c r="S182" i="58"/>
  <c r="U181" i="58"/>
  <c r="S181" i="58"/>
  <c r="U180" i="58"/>
  <c r="S180" i="58"/>
  <c r="U179" i="58"/>
  <c r="S179" i="58"/>
  <c r="U178" i="58"/>
  <c r="S178" i="58"/>
  <c r="U177" i="58"/>
  <c r="S177" i="58"/>
  <c r="U176" i="58"/>
  <c r="S176" i="58"/>
  <c r="U175" i="58"/>
  <c r="S175" i="58"/>
  <c r="U174" i="58"/>
  <c r="S174" i="58"/>
  <c r="U173" i="58"/>
  <c r="S173" i="58"/>
  <c r="U172" i="58"/>
  <c r="S172" i="58"/>
  <c r="U171" i="58"/>
  <c r="S171" i="58"/>
  <c r="U170" i="58"/>
  <c r="S170" i="58"/>
  <c r="U169" i="58"/>
  <c r="S169" i="58"/>
  <c r="U168" i="58"/>
  <c r="S168" i="58"/>
  <c r="U167" i="58"/>
  <c r="S167" i="58"/>
  <c r="U166" i="58"/>
  <c r="S166" i="58"/>
  <c r="U165" i="58"/>
  <c r="S165" i="58"/>
  <c r="U164" i="58"/>
  <c r="S164" i="58"/>
  <c r="U163" i="58"/>
  <c r="S163" i="58"/>
  <c r="U162" i="58"/>
  <c r="S162" i="58"/>
  <c r="U161" i="58"/>
  <c r="S161" i="58"/>
  <c r="U160" i="58"/>
  <c r="S160" i="58"/>
  <c r="U159" i="58"/>
  <c r="S159" i="58"/>
  <c r="U158" i="58"/>
  <c r="S158" i="58"/>
  <c r="U157" i="58"/>
  <c r="S157" i="58"/>
  <c r="U156" i="58"/>
  <c r="S156" i="58"/>
  <c r="U155" i="58"/>
  <c r="S155" i="58"/>
  <c r="E167" i="58"/>
  <c r="E168" i="58" s="1"/>
  <c r="U154" i="58"/>
  <c r="S154" i="58"/>
  <c r="U153" i="58"/>
  <c r="S153" i="58"/>
  <c r="U152" i="58"/>
  <c r="S152" i="58"/>
  <c r="U151" i="58"/>
  <c r="S151" i="58"/>
  <c r="U150" i="58"/>
  <c r="S150" i="58"/>
  <c r="U149" i="58"/>
  <c r="S149" i="58"/>
  <c r="E161" i="58"/>
  <c r="U148" i="58"/>
  <c r="S148" i="58"/>
  <c r="U147" i="58"/>
  <c r="S147" i="58"/>
  <c r="U146" i="58"/>
  <c r="S146" i="58"/>
  <c r="U145" i="58"/>
  <c r="S145" i="58"/>
  <c r="U144" i="58"/>
  <c r="S144" i="58"/>
  <c r="U143" i="58"/>
  <c r="S143" i="58"/>
  <c r="U142" i="58"/>
  <c r="S142" i="58"/>
  <c r="U141" i="58"/>
  <c r="S141" i="58"/>
  <c r="U140" i="58"/>
  <c r="S140" i="58"/>
  <c r="U139" i="58"/>
  <c r="S139" i="58"/>
  <c r="U138" i="58"/>
  <c r="S138" i="58"/>
  <c r="U137" i="58"/>
  <c r="S137" i="58"/>
  <c r="U136" i="58"/>
  <c r="S136" i="58"/>
  <c r="U135" i="58"/>
  <c r="S135" i="58"/>
  <c r="U134" i="58"/>
  <c r="S134" i="58"/>
  <c r="D143" i="58"/>
  <c r="U133" i="58"/>
  <c r="S133" i="58"/>
  <c r="U132" i="58"/>
  <c r="S132" i="58"/>
  <c r="U131" i="58"/>
  <c r="S131" i="58"/>
  <c r="U130" i="58"/>
  <c r="S130" i="58"/>
  <c r="U129" i="58"/>
  <c r="S129" i="58"/>
  <c r="U128" i="58"/>
  <c r="S128" i="58"/>
  <c r="U127" i="58"/>
  <c r="S127" i="58"/>
  <c r="U126" i="58"/>
  <c r="S126" i="58"/>
  <c r="U125" i="58"/>
  <c r="S125" i="58"/>
  <c r="U124" i="58"/>
  <c r="S124" i="58"/>
  <c r="U123" i="58"/>
  <c r="S123" i="58"/>
  <c r="D123" i="58"/>
  <c r="U122" i="58"/>
  <c r="S122" i="58"/>
  <c r="U121" i="58"/>
  <c r="S121" i="58"/>
  <c r="U120" i="58"/>
  <c r="S120" i="58"/>
  <c r="U119" i="58"/>
  <c r="S119" i="58"/>
  <c r="U118" i="58"/>
  <c r="S118" i="58"/>
  <c r="F118" i="58"/>
  <c r="E118" i="58"/>
  <c r="E131" i="58" s="1"/>
  <c r="U117" i="58"/>
  <c r="S117" i="58"/>
  <c r="E117" i="58"/>
  <c r="U116" i="58"/>
  <c r="S116" i="58"/>
  <c r="U115" i="58"/>
  <c r="S115" i="58"/>
  <c r="U114" i="58"/>
  <c r="S114" i="58"/>
  <c r="U113" i="58"/>
  <c r="S113" i="58"/>
  <c r="U112" i="58"/>
  <c r="S112" i="58"/>
  <c r="U111" i="58"/>
  <c r="S111" i="58"/>
  <c r="U110" i="58"/>
  <c r="S110" i="58"/>
  <c r="U109" i="58"/>
  <c r="S109" i="58"/>
  <c r="U108" i="58"/>
  <c r="S108" i="58"/>
  <c r="U107" i="58"/>
  <c r="S107" i="58"/>
  <c r="U106" i="58"/>
  <c r="S106" i="58"/>
  <c r="H42" i="58"/>
  <c r="U105" i="58"/>
  <c r="S105" i="58"/>
  <c r="U104" i="58"/>
  <c r="S104" i="58"/>
  <c r="U103" i="58"/>
  <c r="S103" i="58"/>
  <c r="U102" i="58"/>
  <c r="S102" i="58"/>
  <c r="U101" i="58"/>
  <c r="S101" i="58"/>
  <c r="U100" i="58"/>
  <c r="S100" i="58"/>
  <c r="U99" i="58"/>
  <c r="S99" i="58"/>
  <c r="U98" i="58"/>
  <c r="S98" i="58"/>
  <c r="U97" i="58"/>
  <c r="S97" i="58"/>
  <c r="U96" i="58"/>
  <c r="S96" i="58"/>
  <c r="U95" i="58"/>
  <c r="S95" i="58"/>
  <c r="U94" i="58"/>
  <c r="S94" i="58"/>
  <c r="U93" i="58"/>
  <c r="S93" i="58"/>
  <c r="U92" i="58"/>
  <c r="S92" i="58"/>
  <c r="U91" i="58"/>
  <c r="S91" i="58"/>
  <c r="U90" i="58"/>
  <c r="S90" i="58"/>
  <c r="U89" i="58"/>
  <c r="S89" i="58"/>
  <c r="U88" i="58"/>
  <c r="S88" i="58"/>
  <c r="U87" i="58"/>
  <c r="S87" i="58"/>
  <c r="U86" i="58"/>
  <c r="S86" i="58"/>
  <c r="U85" i="58"/>
  <c r="S85" i="58"/>
  <c r="U84" i="58"/>
  <c r="S84" i="58"/>
  <c r="U83" i="58"/>
  <c r="S83" i="58"/>
  <c r="U82" i="58"/>
  <c r="S82" i="58"/>
  <c r="U81" i="58"/>
  <c r="S81" i="58"/>
  <c r="U80" i="58"/>
  <c r="S80" i="58"/>
  <c r="U79" i="58"/>
  <c r="S79" i="58"/>
  <c r="U78" i="58"/>
  <c r="S78" i="58"/>
  <c r="U77" i="58"/>
  <c r="S77" i="58"/>
  <c r="U76" i="58"/>
  <c r="S76" i="58"/>
  <c r="U75" i="58"/>
  <c r="S75" i="58"/>
  <c r="U74" i="58"/>
  <c r="S74" i="58"/>
  <c r="K74" i="58"/>
  <c r="U73" i="58"/>
  <c r="S73" i="58"/>
  <c r="E73" i="58"/>
  <c r="U72" i="58"/>
  <c r="S72" i="58"/>
  <c r="U71" i="58"/>
  <c r="S71" i="58"/>
  <c r="U70" i="58"/>
  <c r="S70" i="58"/>
  <c r="U69" i="58"/>
  <c r="S69" i="58"/>
  <c r="U68" i="58"/>
  <c r="S68" i="58"/>
  <c r="U67" i="58"/>
  <c r="S67" i="58"/>
  <c r="U66" i="58"/>
  <c r="S66" i="58"/>
  <c r="U65" i="58"/>
  <c r="S65" i="58"/>
  <c r="U64" i="58"/>
  <c r="S64" i="58"/>
  <c r="U63" i="58"/>
  <c r="S63" i="58"/>
  <c r="U62" i="58"/>
  <c r="S62" i="58"/>
  <c r="E62" i="58"/>
  <c r="F62" i="58" s="1"/>
  <c r="U61" i="58"/>
  <c r="S61" i="58"/>
  <c r="K61" i="58"/>
  <c r="U60" i="58"/>
  <c r="S60" i="58"/>
  <c r="U59" i="58"/>
  <c r="S59" i="58"/>
  <c r="U58" i="58"/>
  <c r="S58" i="58"/>
  <c r="U57" i="58"/>
  <c r="S57" i="58"/>
  <c r="U56" i="58"/>
  <c r="S56" i="58"/>
  <c r="F56" i="58"/>
  <c r="F61" i="58" s="1"/>
  <c r="F114" i="58" s="1"/>
  <c r="F128" i="58" s="1"/>
  <c r="U55" i="58"/>
  <c r="S55" i="58"/>
  <c r="E55" i="58"/>
  <c r="E61" i="58" s="1"/>
  <c r="U54" i="58"/>
  <c r="S54" i="58"/>
  <c r="U53" i="58"/>
  <c r="S53" i="58"/>
  <c r="U52" i="58"/>
  <c r="S52" i="58"/>
  <c r="U51" i="58"/>
  <c r="S51" i="58"/>
  <c r="U50" i="58"/>
  <c r="S50" i="58"/>
  <c r="U49" i="58"/>
  <c r="S49" i="58"/>
  <c r="U48" i="58"/>
  <c r="S48" i="58"/>
  <c r="U47" i="58"/>
  <c r="S47" i="58"/>
  <c r="U46" i="58"/>
  <c r="S46" i="58"/>
  <c r="U45" i="58"/>
  <c r="S45" i="58"/>
  <c r="U44" i="58"/>
  <c r="S44" i="58"/>
  <c r="U43" i="58"/>
  <c r="S43" i="58"/>
  <c r="U42" i="58"/>
  <c r="S42" i="58"/>
  <c r="J42" i="58"/>
  <c r="I42" i="58"/>
  <c r="F42" i="58"/>
  <c r="U41" i="58"/>
  <c r="S41" i="58"/>
  <c r="K41" i="58"/>
  <c r="J41" i="58"/>
  <c r="I41" i="58"/>
  <c r="H41" i="58"/>
  <c r="G41" i="58"/>
  <c r="F41" i="58"/>
  <c r="F48" i="58"/>
  <c r="F113" i="58"/>
  <c r="F127" i="58" s="1"/>
  <c r="E41" i="58"/>
  <c r="E48" i="58" s="1"/>
  <c r="E113" i="58" s="1"/>
  <c r="E127" i="58" s="1"/>
  <c r="U40" i="58"/>
  <c r="S40" i="58"/>
  <c r="U39" i="58"/>
  <c r="S39" i="58"/>
  <c r="N39" i="58"/>
  <c r="U38" i="58"/>
  <c r="S38" i="58"/>
  <c r="N38" i="58"/>
  <c r="U37" i="58"/>
  <c r="S37" i="58"/>
  <c r="N37" i="58"/>
  <c r="U36" i="58"/>
  <c r="S36" i="58"/>
  <c r="N36" i="58"/>
  <c r="U35" i="58"/>
  <c r="S35" i="58"/>
  <c r="N35" i="58"/>
  <c r="U34" i="58"/>
  <c r="S34" i="58"/>
  <c r="N34" i="58"/>
  <c r="U33" i="58"/>
  <c r="S33" i="58"/>
  <c r="N33" i="58"/>
  <c r="G33" i="58"/>
  <c r="G38" i="58" s="1"/>
  <c r="U32" i="58"/>
  <c r="S32" i="58"/>
  <c r="N32" i="58"/>
  <c r="F32" i="58"/>
  <c r="F38" i="58" s="1"/>
  <c r="U31" i="58"/>
  <c r="S31" i="58"/>
  <c r="N31" i="58"/>
  <c r="E31" i="58"/>
  <c r="E38" i="58" s="1"/>
  <c r="U30" i="58"/>
  <c r="S30" i="58"/>
  <c r="N30" i="58"/>
  <c r="U29" i="58"/>
  <c r="S29" i="58"/>
  <c r="N29" i="58"/>
  <c r="U28" i="58"/>
  <c r="S28" i="58"/>
  <c r="N28" i="58"/>
  <c r="U27" i="58"/>
  <c r="S27" i="58"/>
  <c r="N27" i="58"/>
  <c r="U26" i="58"/>
  <c r="S26" i="58"/>
  <c r="N26" i="58"/>
  <c r="U25" i="58"/>
  <c r="S25" i="58"/>
  <c r="N25" i="58"/>
  <c r="U24" i="58"/>
  <c r="S24" i="58"/>
  <c r="N24" i="58"/>
  <c r="D24" i="58"/>
  <c r="U23" i="58"/>
  <c r="S23" i="58"/>
  <c r="N23" i="58"/>
  <c r="U22" i="58"/>
  <c r="S22" i="58"/>
  <c r="N22" i="58"/>
  <c r="D22" i="58"/>
  <c r="U21" i="58"/>
  <c r="S21" i="58"/>
  <c r="N21" i="58"/>
  <c r="U20" i="58"/>
  <c r="S20" i="58"/>
  <c r="N20" i="58"/>
  <c r="U19" i="58"/>
  <c r="S19" i="58"/>
  <c r="N19" i="58"/>
  <c r="U18" i="58"/>
  <c r="S18" i="58"/>
  <c r="N18" i="58"/>
  <c r="U17" i="58"/>
  <c r="S17" i="58"/>
  <c r="N17" i="58"/>
  <c r="U16" i="58"/>
  <c r="S16" i="58"/>
  <c r="N16" i="58"/>
  <c r="U15" i="58"/>
  <c r="S15" i="58"/>
  <c r="N15" i="58"/>
  <c r="U14" i="58"/>
  <c r="S14" i="58"/>
  <c r="N14" i="58"/>
  <c r="U13" i="58"/>
  <c r="S13" i="58"/>
  <c r="N13" i="58"/>
  <c r="U12" i="58"/>
  <c r="S12" i="58"/>
  <c r="N12" i="58"/>
  <c r="U11" i="58"/>
  <c r="S11" i="58"/>
  <c r="N11" i="58"/>
  <c r="U10" i="58"/>
  <c r="S10" i="58"/>
  <c r="N10" i="58"/>
  <c r="E10" i="58"/>
  <c r="E9" i="58"/>
  <c r="D5" i="58"/>
  <c r="E6" i="58"/>
  <c r="V10" i="58"/>
  <c r="G118" i="58"/>
  <c r="G131" i="58" s="1"/>
  <c r="G57" i="58"/>
  <c r="G61" i="58"/>
  <c r="G114" i="58"/>
  <c r="G128" i="58" s="1"/>
  <c r="G42" i="58"/>
  <c r="K42" i="58"/>
  <c r="X11" i="58"/>
  <c r="X19" i="58"/>
  <c r="X73" i="58"/>
  <c r="X29" i="58"/>
  <c r="X15" i="58"/>
  <c r="X25" i="58"/>
  <c r="X12" i="58"/>
  <c r="X16" i="58"/>
  <c r="X20" i="58"/>
  <c r="X26" i="58"/>
  <c r="X117" i="58"/>
  <c r="X10" i="58"/>
  <c r="Y10" i="58"/>
  <c r="V11" i="58"/>
  <c r="G111" i="58"/>
  <c r="J111" i="58"/>
  <c r="F111" i="58"/>
  <c r="I111" i="58"/>
  <c r="E111" i="58"/>
  <c r="H111" i="58"/>
  <c r="X28" i="58"/>
  <c r="X30" i="58"/>
  <c r="X31" i="58"/>
  <c r="X32" i="58"/>
  <c r="X33" i="58"/>
  <c r="X34" i="58"/>
  <c r="X47" i="58"/>
  <c r="X14" i="58"/>
  <c r="X18" i="58"/>
  <c r="X24" i="58"/>
  <c r="X44" i="58"/>
  <c r="X50" i="58"/>
  <c r="X54" i="58"/>
  <c r="X58" i="58"/>
  <c r="X67" i="58"/>
  <c r="G117" i="58"/>
  <c r="E7" i="58"/>
  <c r="E8" i="58"/>
  <c r="O10" i="58"/>
  <c r="X62" i="58"/>
  <c r="X23" i="58"/>
  <c r="X39" i="58"/>
  <c r="X52" i="58"/>
  <c r="X65" i="58"/>
  <c r="X35" i="58"/>
  <c r="X36" i="58"/>
  <c r="X37" i="58"/>
  <c r="X41" i="58"/>
  <c r="X42" i="58"/>
  <c r="X49" i="58"/>
  <c r="X55" i="58"/>
  <c r="X59" i="58"/>
  <c r="X61" i="58"/>
  <c r="X70" i="58"/>
  <c r="X72" i="58"/>
  <c r="X76" i="58"/>
  <c r="X78" i="58"/>
  <c r="X80" i="58"/>
  <c r="X82" i="58"/>
  <c r="X84" i="58"/>
  <c r="X87" i="58"/>
  <c r="X90" i="58"/>
  <c r="X94" i="58"/>
  <c r="X99" i="58"/>
  <c r="X107" i="58"/>
  <c r="F117" i="58"/>
  <c r="F131" i="58"/>
  <c r="X120" i="58"/>
  <c r="X130" i="58"/>
  <c r="X88" i="58"/>
  <c r="X91" i="58"/>
  <c r="X100" i="58"/>
  <c r="X103" i="58"/>
  <c r="X104" i="58"/>
  <c r="F167" i="58"/>
  <c r="X108" i="58"/>
  <c r="X109" i="58"/>
  <c r="X38" i="58"/>
  <c r="X45" i="58"/>
  <c r="X46" i="58"/>
  <c r="X48" i="58"/>
  <c r="X57" i="58"/>
  <c r="X63" i="58"/>
  <c r="X68" i="58"/>
  <c r="X71" i="58"/>
  <c r="X74" i="58"/>
  <c r="X77" i="58"/>
  <c r="X79" i="58"/>
  <c r="X81" i="58"/>
  <c r="X83" i="58"/>
  <c r="X85" i="58"/>
  <c r="X86" i="58"/>
  <c r="X95" i="58"/>
  <c r="X96" i="58"/>
  <c r="X97" i="58"/>
  <c r="X113" i="58"/>
  <c r="X369" i="58"/>
  <c r="X366" i="58"/>
  <c r="X365" i="58"/>
  <c r="X362" i="58"/>
  <c r="X361" i="58"/>
  <c r="X358" i="58"/>
  <c r="X357" i="58"/>
  <c r="X354" i="58"/>
  <c r="X353" i="58"/>
  <c r="X350" i="58"/>
  <c r="X349" i="58"/>
  <c r="X346" i="58"/>
  <c r="X345" i="58"/>
  <c r="X342" i="58"/>
  <c r="X341" i="58"/>
  <c r="X338" i="58"/>
  <c r="X337" i="58"/>
  <c r="X334" i="58"/>
  <c r="X333" i="58"/>
  <c r="X330" i="58"/>
  <c r="X329" i="58"/>
  <c r="X326" i="58"/>
  <c r="X325" i="58"/>
  <c r="X322" i="58"/>
  <c r="X321" i="58"/>
  <c r="X318" i="58"/>
  <c r="X317" i="58"/>
  <c r="X314" i="58"/>
  <c r="X313" i="58"/>
  <c r="X310" i="58"/>
  <c r="X309" i="58"/>
  <c r="X306" i="58"/>
  <c r="X305" i="58"/>
  <c r="X302" i="58"/>
  <c r="X301" i="58"/>
  <c r="X298" i="58"/>
  <c r="X297" i="58"/>
  <c r="X294" i="58"/>
  <c r="X293" i="58"/>
  <c r="X290" i="58"/>
  <c r="X289" i="58"/>
  <c r="X286" i="58"/>
  <c r="X285" i="58"/>
  <c r="X283" i="58"/>
  <c r="X281" i="58"/>
  <c r="X279" i="58"/>
  <c r="X277" i="58"/>
  <c r="X275" i="58"/>
  <c r="X273" i="58"/>
  <c r="X271" i="58"/>
  <c r="X363" i="58"/>
  <c r="X360" i="58"/>
  <c r="X347" i="58"/>
  <c r="X344" i="58"/>
  <c r="X331" i="58"/>
  <c r="X328" i="58"/>
  <c r="X315" i="58"/>
  <c r="X312" i="58"/>
  <c r="X299" i="58"/>
  <c r="X296" i="58"/>
  <c r="X262" i="58"/>
  <c r="X260" i="58"/>
  <c r="X258" i="58"/>
  <c r="X256" i="58"/>
  <c r="X254" i="58"/>
  <c r="X252" i="58"/>
  <c r="X250" i="58"/>
  <c r="X248" i="58"/>
  <c r="X246" i="58"/>
  <c r="X244" i="58"/>
  <c r="X242" i="58"/>
  <c r="X240" i="58"/>
  <c r="X238" i="58"/>
  <c r="X236" i="58"/>
  <c r="X234" i="58"/>
  <c r="X232" i="58"/>
  <c r="X230" i="58"/>
  <c r="X228" i="58"/>
  <c r="X226" i="58"/>
  <c r="X367" i="58"/>
  <c r="X364" i="58"/>
  <c r="X351" i="58"/>
  <c r="X348" i="58"/>
  <c r="X335" i="58"/>
  <c r="X332" i="58"/>
  <c r="X319" i="58"/>
  <c r="X316" i="58"/>
  <c r="X303" i="58"/>
  <c r="X300" i="58"/>
  <c r="X287" i="58"/>
  <c r="X284" i="58"/>
  <c r="X280" i="58"/>
  <c r="X276" i="58"/>
  <c r="X272" i="58"/>
  <c r="X368" i="58"/>
  <c r="X355" i="58"/>
  <c r="X352" i="58"/>
  <c r="X339" i="58"/>
  <c r="X336" i="58"/>
  <c r="X323" i="58"/>
  <c r="X320" i="58"/>
  <c r="X307" i="58"/>
  <c r="X304" i="58"/>
  <c r="X291" i="58"/>
  <c r="X288" i="58"/>
  <c r="X261" i="58"/>
  <c r="X259" i="58"/>
  <c r="X257" i="58"/>
  <c r="X255" i="58"/>
  <c r="X253" i="58"/>
  <c r="X251" i="58"/>
  <c r="X249" i="58"/>
  <c r="X247" i="58"/>
  <c r="X245" i="58"/>
  <c r="X243" i="58"/>
  <c r="X359" i="58"/>
  <c r="X308" i="58"/>
  <c r="X295" i="58"/>
  <c r="X270" i="58"/>
  <c r="X266" i="58"/>
  <c r="X197" i="58"/>
  <c r="X195" i="58"/>
  <c r="X193" i="58"/>
  <c r="X191" i="58"/>
  <c r="X189" i="58"/>
  <c r="X187" i="58"/>
  <c r="X185" i="58"/>
  <c r="X183" i="58"/>
  <c r="X181" i="58"/>
  <c r="X179" i="58"/>
  <c r="X177" i="58"/>
  <c r="X175" i="58"/>
  <c r="X173" i="58"/>
  <c r="X171" i="58"/>
  <c r="X169" i="58"/>
  <c r="X167" i="58"/>
  <c r="X165" i="58"/>
  <c r="X163" i="58"/>
  <c r="X161" i="58"/>
  <c r="X159" i="58"/>
  <c r="X157" i="58"/>
  <c r="X150" i="58"/>
  <c r="X147" i="58"/>
  <c r="X145" i="58"/>
  <c r="X143" i="58"/>
  <c r="X141" i="58"/>
  <c r="X139" i="58"/>
  <c r="X137" i="58"/>
  <c r="X136" i="58"/>
  <c r="X127" i="58"/>
  <c r="X124" i="58"/>
  <c r="X121" i="58"/>
  <c r="X324" i="58"/>
  <c r="X311" i="58"/>
  <c r="X282" i="58"/>
  <c r="X267" i="58"/>
  <c r="X263" i="58"/>
  <c r="X224" i="58"/>
  <c r="X223" i="58"/>
  <c r="X220" i="58"/>
  <c r="X219" i="58"/>
  <c r="X216" i="58"/>
  <c r="X215" i="58"/>
  <c r="X212" i="58"/>
  <c r="X211" i="58"/>
  <c r="X208" i="58"/>
  <c r="X207" i="58"/>
  <c r="X204" i="58"/>
  <c r="X203" i="58"/>
  <c r="X200" i="58"/>
  <c r="X199" i="58"/>
  <c r="X156" i="58"/>
  <c r="X153" i="58"/>
  <c r="X340" i="58"/>
  <c r="X327" i="58"/>
  <c r="X278" i="58"/>
  <c r="X268" i="58"/>
  <c r="X264" i="58"/>
  <c r="X196" i="58"/>
  <c r="X194" i="58"/>
  <c r="X192" i="58"/>
  <c r="X190" i="58"/>
  <c r="X188" i="58"/>
  <c r="X186" i="58"/>
  <c r="X184" i="58"/>
  <c r="X182" i="58"/>
  <c r="X180" i="58"/>
  <c r="X178" i="58"/>
  <c r="X176" i="58"/>
  <c r="X174" i="58"/>
  <c r="X172" i="58"/>
  <c r="X170" i="58"/>
  <c r="X168" i="58"/>
  <c r="X166" i="58"/>
  <c r="X164" i="58"/>
  <c r="X162" i="58"/>
  <c r="X160" i="58"/>
  <c r="X158" i="58"/>
  <c r="X155" i="58"/>
  <c r="X152" i="58"/>
  <c r="X148" i="58"/>
  <c r="X146" i="58"/>
  <c r="X144" i="58"/>
  <c r="X142" i="58"/>
  <c r="X140" i="58"/>
  <c r="X138" i="58"/>
  <c r="X135" i="58"/>
  <c r="X129" i="58"/>
  <c r="X125" i="58"/>
  <c r="X123" i="58"/>
  <c r="X122" i="58"/>
  <c r="X241" i="58"/>
  <c r="X237" i="58"/>
  <c r="X233" i="58"/>
  <c r="X229" i="58"/>
  <c r="X225" i="58"/>
  <c r="X222" i="58"/>
  <c r="X209" i="58"/>
  <c r="X206" i="58"/>
  <c r="X134" i="58"/>
  <c r="X343" i="58"/>
  <c r="X292" i="58"/>
  <c r="X269" i="58"/>
  <c r="X213" i="58"/>
  <c r="X210" i="58"/>
  <c r="X154" i="58"/>
  <c r="X149" i="58"/>
  <c r="X133" i="58"/>
  <c r="X132" i="58"/>
  <c r="Q20" i="58"/>
  <c r="X131" i="58"/>
  <c r="X126" i="58"/>
  <c r="X118" i="58"/>
  <c r="X356" i="58"/>
  <c r="X274" i="58"/>
  <c r="X265" i="58"/>
  <c r="X239" i="58"/>
  <c r="X235" i="58"/>
  <c r="X231" i="58"/>
  <c r="X227" i="58"/>
  <c r="X217" i="58"/>
  <c r="X214" i="58"/>
  <c r="X201" i="58"/>
  <c r="X198" i="58"/>
  <c r="X151" i="58"/>
  <c r="X128" i="58"/>
  <c r="X119" i="58"/>
  <c r="X115" i="58"/>
  <c r="X111" i="58"/>
  <c r="X221" i="58"/>
  <c r="X218" i="58"/>
  <c r="X205" i="58"/>
  <c r="X202" i="58"/>
  <c r="X116" i="58"/>
  <c r="X112" i="58"/>
  <c r="D11" i="58"/>
  <c r="X13" i="58"/>
  <c r="X17" i="58"/>
  <c r="Q10" i="58"/>
  <c r="E119" i="58"/>
  <c r="X21" i="58"/>
  <c r="X22" i="58"/>
  <c r="X27" i="58"/>
  <c r="X40" i="58"/>
  <c r="X43" i="58"/>
  <c r="X51" i="58"/>
  <c r="X53" i="58"/>
  <c r="X56" i="58"/>
  <c r="X60" i="58"/>
  <c r="X64" i="58"/>
  <c r="X66" i="58"/>
  <c r="X69" i="58"/>
  <c r="X75" i="58"/>
  <c r="X89" i="58"/>
  <c r="X92" i="58"/>
  <c r="X93" i="58"/>
  <c r="X98" i="58"/>
  <c r="X101" i="58"/>
  <c r="X102" i="58"/>
  <c r="X105" i="58"/>
  <c r="X106" i="58"/>
  <c r="X110" i="58"/>
  <c r="X114" i="58"/>
  <c r="E116" i="58"/>
  <c r="E130" i="58"/>
  <c r="D5" i="57"/>
  <c r="E6" i="57"/>
  <c r="W10" i="57"/>
  <c r="E10" i="57"/>
  <c r="V10" i="57"/>
  <c r="E9" i="57"/>
  <c r="Y10" i="57"/>
  <c r="V11" i="57"/>
  <c r="Y11" i="57"/>
  <c r="V12" i="57"/>
  <c r="Y12" i="57"/>
  <c r="V13" i="57"/>
  <c r="Y13" i="57"/>
  <c r="V14" i="57"/>
  <c r="Y14" i="57"/>
  <c r="V15" i="57"/>
  <c r="Y15" i="57"/>
  <c r="V16" i="57"/>
  <c r="Y16" i="57"/>
  <c r="V17" i="57"/>
  <c r="Y17" i="57"/>
  <c r="V18" i="57"/>
  <c r="Y18" i="57"/>
  <c r="V19" i="57"/>
  <c r="Y19" i="57"/>
  <c r="V20" i="57"/>
  <c r="Y20" i="57"/>
  <c r="V21" i="57"/>
  <c r="Y21" i="57"/>
  <c r="V22" i="57"/>
  <c r="Y22" i="57"/>
  <c r="V23" i="57"/>
  <c r="Y23" i="57"/>
  <c r="V24" i="57"/>
  <c r="Y24" i="57"/>
  <c r="V25" i="57"/>
  <c r="Y25" i="57"/>
  <c r="V26" i="57"/>
  <c r="Y26" i="57"/>
  <c r="V27" i="57"/>
  <c r="Y27" i="57"/>
  <c r="V28" i="57"/>
  <c r="Y28" i="57"/>
  <c r="V29" i="57"/>
  <c r="Y29" i="57"/>
  <c r="V30" i="57"/>
  <c r="Y30" i="57"/>
  <c r="V31" i="57"/>
  <c r="Y31" i="57"/>
  <c r="V32" i="57"/>
  <c r="Y32" i="57"/>
  <c r="V33" i="57"/>
  <c r="Y33" i="57"/>
  <c r="V34" i="57"/>
  <c r="Y34" i="57"/>
  <c r="V35" i="57"/>
  <c r="Y35" i="57"/>
  <c r="V36" i="57"/>
  <c r="Y36" i="57"/>
  <c r="V37" i="57"/>
  <c r="Y37" i="57"/>
  <c r="V38" i="57"/>
  <c r="Y38" i="57"/>
  <c r="V39" i="57"/>
  <c r="Y39" i="57"/>
  <c r="V40" i="57"/>
  <c r="Y40" i="57"/>
  <c r="V41" i="57"/>
  <c r="Y41" i="57"/>
  <c r="V42" i="57"/>
  <c r="Y42" i="57"/>
  <c r="V43" i="57"/>
  <c r="Y43" i="57"/>
  <c r="V44" i="57"/>
  <c r="Y44" i="57"/>
  <c r="V45" i="57"/>
  <c r="Y45" i="57"/>
  <c r="V46" i="57"/>
  <c r="Y46" i="57"/>
  <c r="V47" i="57"/>
  <c r="Y47" i="57"/>
  <c r="V48" i="57"/>
  <c r="Y48" i="57"/>
  <c r="V49" i="57"/>
  <c r="Y49" i="57"/>
  <c r="V50" i="57"/>
  <c r="Y50" i="57"/>
  <c r="V51" i="57"/>
  <c r="Y51" i="57"/>
  <c r="V52" i="57"/>
  <c r="Y52" i="57"/>
  <c r="V53" i="57"/>
  <c r="Y53" i="57"/>
  <c r="V54" i="57"/>
  <c r="Y54" i="57"/>
  <c r="V55" i="57"/>
  <c r="Y55" i="57"/>
  <c r="V56" i="57"/>
  <c r="Y56" i="57"/>
  <c r="V57" i="57"/>
  <c r="Y57" i="57"/>
  <c r="V58" i="57"/>
  <c r="Y58" i="57"/>
  <c r="V59" i="57"/>
  <c r="Y59" i="57"/>
  <c r="V60" i="57"/>
  <c r="Y60" i="57"/>
  <c r="V61" i="57"/>
  <c r="Y61" i="57"/>
  <c r="V62" i="57"/>
  <c r="Y62" i="57"/>
  <c r="V63" i="57"/>
  <c r="Y63" i="57"/>
  <c r="V64" i="57"/>
  <c r="Y64" i="57"/>
  <c r="V65" i="57"/>
  <c r="Y65" i="57"/>
  <c r="V66" i="57"/>
  <c r="Y66" i="57"/>
  <c r="V67" i="57"/>
  <c r="Y67" i="57"/>
  <c r="V68" i="57"/>
  <c r="Y68" i="57"/>
  <c r="V69" i="57"/>
  <c r="Y69" i="57"/>
  <c r="V70" i="57"/>
  <c r="Y70" i="57"/>
  <c r="V71" i="57"/>
  <c r="Y71" i="57"/>
  <c r="V72" i="57"/>
  <c r="Y72" i="57"/>
  <c r="V73" i="57"/>
  <c r="Y73" i="57"/>
  <c r="V74" i="57"/>
  <c r="Y74" i="57"/>
  <c r="V75" i="57"/>
  <c r="Y75" i="57"/>
  <c r="V76" i="57"/>
  <c r="Y76" i="57"/>
  <c r="V77" i="57"/>
  <c r="Y77" i="57"/>
  <c r="V78" i="57"/>
  <c r="Y78" i="57"/>
  <c r="V79" i="57"/>
  <c r="Y79" i="57"/>
  <c r="V80" i="57"/>
  <c r="Y80" i="57"/>
  <c r="V81" i="57"/>
  <c r="Y81" i="57"/>
  <c r="V82" i="57"/>
  <c r="Y82" i="57"/>
  <c r="V83" i="57"/>
  <c r="Y83" i="57"/>
  <c r="V84" i="57"/>
  <c r="Y84" i="57"/>
  <c r="V85" i="57"/>
  <c r="Y85" i="57"/>
  <c r="V86" i="57"/>
  <c r="Y86" i="57"/>
  <c r="V87" i="57"/>
  <c r="Y87" i="57"/>
  <c r="V88" i="57"/>
  <c r="Y88" i="57"/>
  <c r="V89" i="57"/>
  <c r="Y89" i="57"/>
  <c r="V90" i="57"/>
  <c r="Y90" i="57"/>
  <c r="V91" i="57"/>
  <c r="Y91" i="57"/>
  <c r="V92" i="57"/>
  <c r="Y92" i="57"/>
  <c r="V93" i="57"/>
  <c r="Y93" i="57"/>
  <c r="V94" i="57"/>
  <c r="Y94" i="57"/>
  <c r="V95" i="57"/>
  <c r="Y95" i="57"/>
  <c r="V96" i="57"/>
  <c r="Y96" i="57"/>
  <c r="V97" i="57"/>
  <c r="Y97" i="57"/>
  <c r="V98" i="57"/>
  <c r="Y98" i="57"/>
  <c r="V99" i="57"/>
  <c r="Y99" i="57"/>
  <c r="V100" i="57"/>
  <c r="Y100" i="57"/>
  <c r="V101" i="57"/>
  <c r="Y101" i="57"/>
  <c r="V102" i="57"/>
  <c r="Y102" i="57"/>
  <c r="V103" i="57"/>
  <c r="Y103" i="57"/>
  <c r="V104" i="57"/>
  <c r="Y104" i="57"/>
  <c r="V105" i="57"/>
  <c r="Y105" i="57"/>
  <c r="V106" i="57"/>
  <c r="Y106" i="57"/>
  <c r="V107" i="57"/>
  <c r="Y107" i="57"/>
  <c r="V108" i="57"/>
  <c r="Y108" i="57"/>
  <c r="V109" i="57"/>
  <c r="Y109" i="57"/>
  <c r="V110" i="57"/>
  <c r="Y110" i="57"/>
  <c r="V111" i="57"/>
  <c r="Y111" i="57"/>
  <c r="V112" i="57"/>
  <c r="Y112" i="57"/>
  <c r="V113" i="57"/>
  <c r="Y113" i="57"/>
  <c r="V114" i="57"/>
  <c r="Y114" i="57"/>
  <c r="V115" i="57"/>
  <c r="Y115" i="57"/>
  <c r="V116" i="57"/>
  <c r="Y116" i="57"/>
  <c r="V117" i="57"/>
  <c r="Y117" i="57"/>
  <c r="V118" i="57"/>
  <c r="Y118" i="57"/>
  <c r="V119" i="57"/>
  <c r="Y119" i="57"/>
  <c r="V120" i="57"/>
  <c r="Y120" i="57"/>
  <c r="V121" i="57"/>
  <c r="Y121" i="57"/>
  <c r="V122" i="57"/>
  <c r="Y122" i="57"/>
  <c r="V123" i="57"/>
  <c r="Y123" i="57"/>
  <c r="V124" i="57"/>
  <c r="Y124" i="57"/>
  <c r="V125" i="57"/>
  <c r="Y125" i="57"/>
  <c r="V126" i="57"/>
  <c r="Y126" i="57"/>
  <c r="V127" i="57"/>
  <c r="Y127" i="57"/>
  <c r="V128" i="57"/>
  <c r="Y128" i="57"/>
  <c r="V129" i="57"/>
  <c r="Y129" i="57"/>
  <c r="V130" i="57"/>
  <c r="Y130" i="57"/>
  <c r="V131" i="57"/>
  <c r="Y131" i="57"/>
  <c r="V132" i="57"/>
  <c r="Y132" i="57"/>
  <c r="V133" i="57"/>
  <c r="Y133" i="57"/>
  <c r="V134" i="57"/>
  <c r="Y134" i="57"/>
  <c r="V135" i="57"/>
  <c r="Y135" i="57"/>
  <c r="V136" i="57"/>
  <c r="Y136" i="57"/>
  <c r="V137" i="57"/>
  <c r="Y137" i="57"/>
  <c r="V138" i="57"/>
  <c r="Y138" i="57"/>
  <c r="V139" i="57"/>
  <c r="Y139" i="57"/>
  <c r="V140" i="57"/>
  <c r="Y140" i="57"/>
  <c r="V141" i="57"/>
  <c r="Y141" i="57"/>
  <c r="V142" i="57"/>
  <c r="Y142" i="57"/>
  <c r="V143" i="57"/>
  <c r="Y143" i="57"/>
  <c r="V144" i="57"/>
  <c r="Y144" i="57"/>
  <c r="V145" i="57"/>
  <c r="Y145" i="57"/>
  <c r="V146" i="57"/>
  <c r="Y146" i="57"/>
  <c r="V147" i="57"/>
  <c r="Y147" i="57"/>
  <c r="V148" i="57"/>
  <c r="Y148" i="57"/>
  <c r="V149" i="57"/>
  <c r="Y149" i="57"/>
  <c r="V150" i="57"/>
  <c r="Y150" i="57"/>
  <c r="V151" i="57"/>
  <c r="Y151" i="57"/>
  <c r="V152" i="57"/>
  <c r="Y152" i="57"/>
  <c r="V153" i="57"/>
  <c r="Y153" i="57"/>
  <c r="V154" i="57"/>
  <c r="Y154" i="57"/>
  <c r="V155" i="57"/>
  <c r="Y155" i="57"/>
  <c r="V156" i="57"/>
  <c r="Y156" i="57"/>
  <c r="V157" i="57"/>
  <c r="Y157" i="57"/>
  <c r="V158" i="57"/>
  <c r="Y158" i="57"/>
  <c r="V159" i="57"/>
  <c r="Y159" i="57"/>
  <c r="V160" i="57"/>
  <c r="Y160" i="57"/>
  <c r="V161" i="57"/>
  <c r="Y161" i="57"/>
  <c r="V162" i="57"/>
  <c r="Y162" i="57"/>
  <c r="V163" i="57"/>
  <c r="Y163" i="57"/>
  <c r="V164" i="57"/>
  <c r="Y164" i="57"/>
  <c r="V165" i="57"/>
  <c r="Y165" i="57"/>
  <c r="V166" i="57"/>
  <c r="Y166" i="57"/>
  <c r="V167" i="57"/>
  <c r="Y167" i="57"/>
  <c r="V168" i="57"/>
  <c r="Y168" i="57"/>
  <c r="V169" i="57"/>
  <c r="Y169" i="57"/>
  <c r="V170" i="57"/>
  <c r="Y170" i="57"/>
  <c r="V171" i="57"/>
  <c r="Y171" i="57"/>
  <c r="V172" i="57"/>
  <c r="Y172" i="57"/>
  <c r="V173" i="57"/>
  <c r="Y173" i="57"/>
  <c r="V174" i="57"/>
  <c r="Y174" i="57"/>
  <c r="V175" i="57"/>
  <c r="Y175" i="57"/>
  <c r="V176" i="57"/>
  <c r="Y176" i="57"/>
  <c r="V177" i="57"/>
  <c r="Y177" i="57"/>
  <c r="V178" i="57"/>
  <c r="Y178" i="57"/>
  <c r="V179" i="57"/>
  <c r="Y179" i="57"/>
  <c r="V180" i="57"/>
  <c r="Y180" i="57"/>
  <c r="V181" i="57"/>
  <c r="Y181" i="57"/>
  <c r="V182" i="57"/>
  <c r="Y182" i="57"/>
  <c r="V183" i="57"/>
  <c r="Y183" i="57"/>
  <c r="V184" i="57"/>
  <c r="Y184" i="57"/>
  <c r="V185" i="57"/>
  <c r="Y185" i="57"/>
  <c r="V186" i="57"/>
  <c r="Y186" i="57"/>
  <c r="V187" i="57"/>
  <c r="Y187" i="57"/>
  <c r="V188" i="57"/>
  <c r="Y188" i="57"/>
  <c r="V189" i="57"/>
  <c r="Y189" i="57"/>
  <c r="V190" i="57"/>
  <c r="Y190" i="57"/>
  <c r="V191" i="57"/>
  <c r="Y191" i="57"/>
  <c r="V192" i="57"/>
  <c r="Y192" i="57"/>
  <c r="V193" i="57"/>
  <c r="Y193" i="57"/>
  <c r="V194" i="57"/>
  <c r="Y194" i="57"/>
  <c r="V195" i="57"/>
  <c r="Y195" i="57"/>
  <c r="V196" i="57"/>
  <c r="Y196" i="57"/>
  <c r="V197" i="57"/>
  <c r="Y197" i="57"/>
  <c r="V198" i="57"/>
  <c r="Y198" i="57"/>
  <c r="V199" i="57"/>
  <c r="Y199" i="57"/>
  <c r="V200" i="57"/>
  <c r="Y200" i="57"/>
  <c r="V201" i="57"/>
  <c r="Y201" i="57"/>
  <c r="V202" i="57"/>
  <c r="Y202" i="57"/>
  <c r="V203" i="57"/>
  <c r="Y203" i="57"/>
  <c r="V204" i="57"/>
  <c r="Y204" i="57"/>
  <c r="V205" i="57"/>
  <c r="Y205" i="57"/>
  <c r="V206" i="57"/>
  <c r="Y206" i="57"/>
  <c r="V207" i="57"/>
  <c r="Y207" i="57"/>
  <c r="V208" i="57"/>
  <c r="Y208" i="57"/>
  <c r="V209" i="57"/>
  <c r="Y209" i="57"/>
  <c r="V210" i="57"/>
  <c r="Y210" i="57"/>
  <c r="V211" i="57"/>
  <c r="Y211" i="57"/>
  <c r="V212" i="57"/>
  <c r="Y212" i="57"/>
  <c r="V213" i="57"/>
  <c r="Y213" i="57"/>
  <c r="V214" i="57"/>
  <c r="Y214" i="57"/>
  <c r="V215" i="57"/>
  <c r="Y215" i="57"/>
  <c r="V216" i="57"/>
  <c r="Y216" i="57"/>
  <c r="V217" i="57"/>
  <c r="Y217" i="57"/>
  <c r="V218" i="57"/>
  <c r="Y218" i="57"/>
  <c r="V219" i="57"/>
  <c r="Y219" i="57"/>
  <c r="V220" i="57"/>
  <c r="Y220" i="57"/>
  <c r="V221" i="57"/>
  <c r="Y221" i="57"/>
  <c r="V222" i="57"/>
  <c r="Y222" i="57"/>
  <c r="V223" i="57"/>
  <c r="Y223" i="57"/>
  <c r="V224" i="57"/>
  <c r="Y224" i="57"/>
  <c r="V225" i="57"/>
  <c r="Y225" i="57"/>
  <c r="V226" i="57"/>
  <c r="Y226" i="57"/>
  <c r="V227" i="57"/>
  <c r="Y227" i="57"/>
  <c r="V228" i="57"/>
  <c r="Y228" i="57"/>
  <c r="V229" i="57"/>
  <c r="Y229" i="57"/>
  <c r="V230" i="57"/>
  <c r="Y230" i="57"/>
  <c r="V231" i="57"/>
  <c r="Y231" i="57"/>
  <c r="V232" i="57"/>
  <c r="Y232" i="57"/>
  <c r="V233" i="57"/>
  <c r="Y233" i="57"/>
  <c r="V234" i="57"/>
  <c r="Y234" i="57"/>
  <c r="V235" i="57"/>
  <c r="Y235" i="57"/>
  <c r="V236" i="57"/>
  <c r="Y236" i="57"/>
  <c r="V237" i="57"/>
  <c r="Y237" i="57"/>
  <c r="V238" i="57"/>
  <c r="Y238" i="57"/>
  <c r="V239" i="57"/>
  <c r="Y239" i="57"/>
  <c r="V240" i="57"/>
  <c r="Y240" i="57"/>
  <c r="V241" i="57"/>
  <c r="Y241" i="57"/>
  <c r="V242" i="57"/>
  <c r="Y242" i="57"/>
  <c r="V243" i="57"/>
  <c r="Y243" i="57"/>
  <c r="V244" i="57"/>
  <c r="Y244" i="57"/>
  <c r="V245" i="57"/>
  <c r="Y245" i="57"/>
  <c r="V246" i="57"/>
  <c r="Y246" i="57"/>
  <c r="V247" i="57"/>
  <c r="Y247" i="57"/>
  <c r="V248" i="57"/>
  <c r="Y248" i="57"/>
  <c r="V249" i="57"/>
  <c r="Y249" i="57"/>
  <c r="V250" i="57"/>
  <c r="Y250" i="57"/>
  <c r="V251" i="57"/>
  <c r="Y251" i="57"/>
  <c r="V252" i="57"/>
  <c r="Y252" i="57"/>
  <c r="V253" i="57"/>
  <c r="Y253" i="57"/>
  <c r="V254" i="57"/>
  <c r="Y254" i="57"/>
  <c r="V255" i="57"/>
  <c r="Y255" i="57"/>
  <c r="V256" i="57"/>
  <c r="Y256" i="57"/>
  <c r="V257" i="57"/>
  <c r="Y257" i="57"/>
  <c r="V258" i="57"/>
  <c r="Y258" i="57"/>
  <c r="V259" i="57"/>
  <c r="Y259" i="57"/>
  <c r="V260" i="57"/>
  <c r="Y260" i="57"/>
  <c r="V261" i="57"/>
  <c r="Y261" i="57"/>
  <c r="V262" i="57"/>
  <c r="Y262" i="57"/>
  <c r="V263" i="57"/>
  <c r="Y263" i="57"/>
  <c r="V264" i="57"/>
  <c r="Y264" i="57"/>
  <c r="V265" i="57"/>
  <c r="Y265" i="57"/>
  <c r="V266" i="57"/>
  <c r="Y266" i="57"/>
  <c r="V267" i="57"/>
  <c r="Y267" i="57"/>
  <c r="V268" i="57"/>
  <c r="Y268" i="57"/>
  <c r="V269" i="57"/>
  <c r="Y269" i="57"/>
  <c r="V270" i="57"/>
  <c r="Y270" i="57"/>
  <c r="V271" i="57"/>
  <c r="Y271" i="57"/>
  <c r="V272" i="57"/>
  <c r="Y272" i="57"/>
  <c r="V273" i="57"/>
  <c r="Y273" i="57"/>
  <c r="V274" i="57"/>
  <c r="Y274" i="57"/>
  <c r="V275" i="57"/>
  <c r="Y275" i="57"/>
  <c r="V276" i="57"/>
  <c r="Y276" i="57"/>
  <c r="V277" i="57"/>
  <c r="Y277" i="57"/>
  <c r="V278" i="57"/>
  <c r="Y278" i="57"/>
  <c r="V279" i="57"/>
  <c r="Y279" i="57"/>
  <c r="V280" i="57"/>
  <c r="Y280" i="57"/>
  <c r="V281" i="57"/>
  <c r="Y281" i="57"/>
  <c r="V282" i="57"/>
  <c r="Y282" i="57"/>
  <c r="V283" i="57"/>
  <c r="Y283" i="57"/>
  <c r="V284" i="57"/>
  <c r="Y284" i="57"/>
  <c r="V285" i="57"/>
  <c r="Y285" i="57"/>
  <c r="V286" i="57"/>
  <c r="Y286" i="57"/>
  <c r="V287" i="57"/>
  <c r="Y287" i="57"/>
  <c r="V288" i="57"/>
  <c r="Y288" i="57"/>
  <c r="V289" i="57"/>
  <c r="Y289" i="57"/>
  <c r="V290" i="57"/>
  <c r="Y290" i="57"/>
  <c r="V291" i="57"/>
  <c r="Y291" i="57"/>
  <c r="V292" i="57"/>
  <c r="Y292" i="57"/>
  <c r="V293" i="57"/>
  <c r="Y293" i="57"/>
  <c r="V294" i="57"/>
  <c r="Y294" i="57"/>
  <c r="V295" i="57"/>
  <c r="Y295" i="57"/>
  <c r="V296" i="57"/>
  <c r="Y296" i="57"/>
  <c r="V297" i="57"/>
  <c r="Y297" i="57"/>
  <c r="V298" i="57"/>
  <c r="Y298" i="57"/>
  <c r="V299" i="57"/>
  <c r="Y299" i="57"/>
  <c r="V300" i="57"/>
  <c r="Y300" i="57"/>
  <c r="V301" i="57"/>
  <c r="Y301" i="57"/>
  <c r="V302" i="57"/>
  <c r="Y302" i="57"/>
  <c r="V303" i="57"/>
  <c r="Y303" i="57"/>
  <c r="V304" i="57"/>
  <c r="Y304" i="57"/>
  <c r="V305" i="57"/>
  <c r="Y305" i="57"/>
  <c r="V306" i="57"/>
  <c r="Y306" i="57"/>
  <c r="V307" i="57"/>
  <c r="Y307" i="57"/>
  <c r="V308" i="57"/>
  <c r="Y308" i="57"/>
  <c r="V309" i="57"/>
  <c r="Y309" i="57"/>
  <c r="V310" i="57"/>
  <c r="Y310" i="57"/>
  <c r="V311" i="57"/>
  <c r="Y311" i="57"/>
  <c r="V312" i="57"/>
  <c r="Y312" i="57"/>
  <c r="V313" i="57"/>
  <c r="Y313" i="57"/>
  <c r="V314" i="57"/>
  <c r="Y314" i="57"/>
  <c r="V315" i="57"/>
  <c r="Y315" i="57"/>
  <c r="V316" i="57"/>
  <c r="Y316" i="57"/>
  <c r="V317" i="57"/>
  <c r="Y317" i="57"/>
  <c r="V318" i="57"/>
  <c r="Y318" i="57"/>
  <c r="V319" i="57"/>
  <c r="Y319" i="57"/>
  <c r="V320" i="57"/>
  <c r="Y320" i="57"/>
  <c r="V321" i="57"/>
  <c r="Y321" i="57"/>
  <c r="V322" i="57"/>
  <c r="Y322" i="57"/>
  <c r="V323" i="57"/>
  <c r="Y323" i="57"/>
  <c r="V324" i="57"/>
  <c r="Y324" i="57"/>
  <c r="V325" i="57"/>
  <c r="Y325" i="57"/>
  <c r="V326" i="57"/>
  <c r="Y326" i="57"/>
  <c r="V327" i="57"/>
  <c r="Y327" i="57"/>
  <c r="V328" i="57"/>
  <c r="Y328" i="57"/>
  <c r="V329" i="57"/>
  <c r="Y329" i="57"/>
  <c r="V330" i="57"/>
  <c r="Y330" i="57"/>
  <c r="V331" i="57"/>
  <c r="Y331" i="57"/>
  <c r="V332" i="57"/>
  <c r="Y332" i="57"/>
  <c r="V333" i="57"/>
  <c r="Y333" i="57"/>
  <c r="V334" i="57"/>
  <c r="Y334" i="57"/>
  <c r="V335" i="57"/>
  <c r="Y335" i="57"/>
  <c r="V336" i="57"/>
  <c r="Y336" i="57"/>
  <c r="V337" i="57"/>
  <c r="Y337" i="57"/>
  <c r="V338" i="57"/>
  <c r="Y338" i="57"/>
  <c r="V339" i="57"/>
  <c r="Y339" i="57"/>
  <c r="V340" i="57"/>
  <c r="Y340" i="57"/>
  <c r="V341" i="57"/>
  <c r="Y341" i="57"/>
  <c r="V342" i="57"/>
  <c r="Y342" i="57"/>
  <c r="V343" i="57"/>
  <c r="Y343" i="57"/>
  <c r="V344" i="57"/>
  <c r="Y344" i="57"/>
  <c r="V345" i="57"/>
  <c r="Y345" i="57"/>
  <c r="V346" i="57"/>
  <c r="Y346" i="57"/>
  <c r="V347" i="57"/>
  <c r="Y347" i="57"/>
  <c r="V348" i="57"/>
  <c r="Y348" i="57"/>
  <c r="V349" i="57"/>
  <c r="Y349" i="57"/>
  <c r="V350" i="57"/>
  <c r="Y350" i="57"/>
  <c r="V351" i="57"/>
  <c r="Y351" i="57"/>
  <c r="V352" i="57"/>
  <c r="Y352" i="57"/>
  <c r="V353" i="57"/>
  <c r="Y353" i="57"/>
  <c r="V354" i="57"/>
  <c r="Y354" i="57"/>
  <c r="V355" i="57"/>
  <c r="Y355" i="57"/>
  <c r="V356" i="57"/>
  <c r="Y356" i="57"/>
  <c r="V357" i="57"/>
  <c r="Y357" i="57"/>
  <c r="V358" i="57"/>
  <c r="Y358" i="57"/>
  <c r="V359" i="57"/>
  <c r="Y359" i="57"/>
  <c r="V360" i="57"/>
  <c r="Y360" i="57"/>
  <c r="V361" i="57"/>
  <c r="Y361" i="57"/>
  <c r="V362" i="57"/>
  <c r="Y362" i="57"/>
  <c r="V363" i="57"/>
  <c r="Y363" i="57"/>
  <c r="V364" i="57"/>
  <c r="Y364" i="57"/>
  <c r="V365" i="57"/>
  <c r="Y365" i="57"/>
  <c r="V366" i="57"/>
  <c r="Y366" i="57"/>
  <c r="V367" i="57"/>
  <c r="Y367" i="57"/>
  <c r="V368" i="57"/>
  <c r="Y368" i="57"/>
  <c r="V369" i="57"/>
  <c r="Y369" i="57"/>
  <c r="D11" i="57"/>
  <c r="T369" i="57"/>
  <c r="T368" i="57"/>
  <c r="T367" i="57"/>
  <c r="T366" i="57"/>
  <c r="T365" i="57"/>
  <c r="T364" i="57"/>
  <c r="T363" i="57"/>
  <c r="T362" i="57"/>
  <c r="T361" i="57"/>
  <c r="T360" i="57"/>
  <c r="T359" i="57"/>
  <c r="T358" i="57"/>
  <c r="T357" i="57"/>
  <c r="T356" i="57"/>
  <c r="T355" i="57"/>
  <c r="T354" i="57"/>
  <c r="T353" i="57"/>
  <c r="T352" i="57"/>
  <c r="T351" i="57"/>
  <c r="T350" i="57"/>
  <c r="T349" i="57"/>
  <c r="T348" i="57"/>
  <c r="T347" i="57"/>
  <c r="T346" i="57"/>
  <c r="T345" i="57"/>
  <c r="T344" i="57"/>
  <c r="T343" i="57"/>
  <c r="T342" i="57"/>
  <c r="T341" i="57"/>
  <c r="T340" i="57"/>
  <c r="T339" i="57"/>
  <c r="T338" i="57"/>
  <c r="T337" i="57"/>
  <c r="T336" i="57"/>
  <c r="T335" i="57"/>
  <c r="T334" i="57"/>
  <c r="T333" i="57"/>
  <c r="T332" i="57"/>
  <c r="T331" i="57"/>
  <c r="T330" i="57"/>
  <c r="T329" i="57"/>
  <c r="T328" i="57"/>
  <c r="T327" i="57"/>
  <c r="T326" i="57"/>
  <c r="T325" i="57"/>
  <c r="T324" i="57"/>
  <c r="T323" i="57"/>
  <c r="T322" i="57"/>
  <c r="T321" i="57"/>
  <c r="T320" i="57"/>
  <c r="T319" i="57"/>
  <c r="T318" i="57"/>
  <c r="T317" i="57"/>
  <c r="T316" i="57"/>
  <c r="T315" i="57"/>
  <c r="T314" i="57"/>
  <c r="T313" i="57"/>
  <c r="T312" i="57"/>
  <c r="T311" i="57"/>
  <c r="T310" i="57"/>
  <c r="T309" i="57"/>
  <c r="T308" i="57"/>
  <c r="T307" i="57"/>
  <c r="T306" i="57"/>
  <c r="T305" i="57"/>
  <c r="T304" i="57"/>
  <c r="T303" i="57"/>
  <c r="T302" i="57"/>
  <c r="T301" i="57"/>
  <c r="T300" i="57"/>
  <c r="T299" i="57"/>
  <c r="T298" i="57"/>
  <c r="T297" i="57"/>
  <c r="T296" i="57"/>
  <c r="T295" i="57"/>
  <c r="T294" i="57"/>
  <c r="T293" i="57"/>
  <c r="T292" i="57"/>
  <c r="T291" i="57"/>
  <c r="T290" i="57"/>
  <c r="T289" i="57"/>
  <c r="T288" i="57"/>
  <c r="T287" i="57"/>
  <c r="T286" i="57"/>
  <c r="T285" i="57"/>
  <c r="T284" i="57"/>
  <c r="T283" i="57"/>
  <c r="T282" i="57"/>
  <c r="T281" i="57"/>
  <c r="T280" i="57"/>
  <c r="T279" i="57"/>
  <c r="T278" i="57"/>
  <c r="T277" i="57"/>
  <c r="T276" i="57"/>
  <c r="T275" i="57"/>
  <c r="T274" i="57"/>
  <c r="T273" i="57"/>
  <c r="T272" i="57"/>
  <c r="T271" i="57"/>
  <c r="T270" i="57"/>
  <c r="T269" i="57"/>
  <c r="T268" i="57"/>
  <c r="T267" i="57"/>
  <c r="T266" i="57"/>
  <c r="T265" i="57"/>
  <c r="T264" i="57"/>
  <c r="T263" i="57"/>
  <c r="T262" i="57"/>
  <c r="T261" i="57"/>
  <c r="T260" i="57"/>
  <c r="T259" i="57"/>
  <c r="T258" i="57"/>
  <c r="T257" i="57"/>
  <c r="T256" i="57"/>
  <c r="T255" i="57"/>
  <c r="T254" i="57"/>
  <c r="T253" i="57"/>
  <c r="T252" i="57"/>
  <c r="T251" i="57"/>
  <c r="T250" i="57"/>
  <c r="T249" i="57"/>
  <c r="T248" i="57"/>
  <c r="T247" i="57"/>
  <c r="T246" i="57"/>
  <c r="T245" i="57"/>
  <c r="T244" i="57"/>
  <c r="T243" i="57"/>
  <c r="T242" i="57"/>
  <c r="T241" i="57"/>
  <c r="T240" i="57"/>
  <c r="T239" i="57"/>
  <c r="T238" i="57"/>
  <c r="T237" i="57"/>
  <c r="T236" i="57"/>
  <c r="T235" i="57"/>
  <c r="T234" i="57"/>
  <c r="T233" i="57"/>
  <c r="T232" i="57"/>
  <c r="T231" i="57"/>
  <c r="T230" i="57"/>
  <c r="T229" i="57"/>
  <c r="T228" i="57"/>
  <c r="T227" i="57"/>
  <c r="T226" i="57"/>
  <c r="T225" i="57"/>
  <c r="T224" i="57"/>
  <c r="T223" i="57"/>
  <c r="T222" i="57"/>
  <c r="T221" i="57"/>
  <c r="T220" i="57"/>
  <c r="T219" i="57"/>
  <c r="T218" i="57"/>
  <c r="T217" i="57"/>
  <c r="T216" i="57"/>
  <c r="T215" i="57"/>
  <c r="T214" i="57"/>
  <c r="T213" i="57"/>
  <c r="T212" i="57"/>
  <c r="T211" i="57"/>
  <c r="T210" i="57"/>
  <c r="T209" i="57"/>
  <c r="T208" i="57"/>
  <c r="T207" i="57"/>
  <c r="T206" i="57"/>
  <c r="T205" i="57"/>
  <c r="T204" i="57"/>
  <c r="T203" i="57"/>
  <c r="T202" i="57"/>
  <c r="T201" i="57"/>
  <c r="T200" i="57"/>
  <c r="T199" i="57"/>
  <c r="T198" i="57"/>
  <c r="T197" i="57"/>
  <c r="T196" i="57"/>
  <c r="T195" i="57"/>
  <c r="T194" i="57"/>
  <c r="T193" i="57"/>
  <c r="T192" i="57"/>
  <c r="T191" i="57"/>
  <c r="T190" i="57"/>
  <c r="T189" i="57"/>
  <c r="T188" i="57"/>
  <c r="T187" i="57"/>
  <c r="T186" i="57"/>
  <c r="T185" i="57"/>
  <c r="T184" i="57"/>
  <c r="T183" i="57"/>
  <c r="T182" i="57"/>
  <c r="T181" i="57"/>
  <c r="T180" i="57"/>
  <c r="T179" i="57"/>
  <c r="T178" i="57"/>
  <c r="T177" i="57"/>
  <c r="T176" i="57"/>
  <c r="T175" i="57"/>
  <c r="T174" i="57"/>
  <c r="T173" i="57"/>
  <c r="T172" i="57"/>
  <c r="T171" i="57"/>
  <c r="T170" i="57"/>
  <c r="T169" i="57"/>
  <c r="T168" i="57"/>
  <c r="T167" i="57"/>
  <c r="T166" i="57"/>
  <c r="T165" i="57"/>
  <c r="T164" i="57"/>
  <c r="T163" i="57"/>
  <c r="T162" i="57"/>
  <c r="T161" i="57"/>
  <c r="T160" i="57"/>
  <c r="T159" i="57"/>
  <c r="T158" i="57"/>
  <c r="T157" i="57"/>
  <c r="E149" i="57"/>
  <c r="E88" i="57"/>
  <c r="E98" i="57"/>
  <c r="F86" i="57"/>
  <c r="F88" i="57"/>
  <c r="F90" i="57"/>
  <c r="F98" i="57"/>
  <c r="F106" i="57"/>
  <c r="G86" i="57"/>
  <c r="G88" i="57"/>
  <c r="H86" i="57"/>
  <c r="T156" i="57"/>
  <c r="E155" i="57"/>
  <c r="T155" i="57"/>
  <c r="T154" i="57"/>
  <c r="T153" i="57"/>
  <c r="T152" i="57"/>
  <c r="T151" i="57"/>
  <c r="T150" i="57"/>
  <c r="T149" i="57"/>
  <c r="T148" i="57"/>
  <c r="T147" i="57"/>
  <c r="T146" i="57"/>
  <c r="T145" i="57"/>
  <c r="T144" i="57"/>
  <c r="T143" i="57"/>
  <c r="T142" i="57"/>
  <c r="T141" i="57"/>
  <c r="T140" i="57"/>
  <c r="T139" i="57"/>
  <c r="T138" i="57"/>
  <c r="T137" i="57"/>
  <c r="T136" i="57"/>
  <c r="T135" i="57"/>
  <c r="E7" i="57"/>
  <c r="D129" i="57"/>
  <c r="E8" i="57"/>
  <c r="F68" i="57"/>
  <c r="D130" i="57"/>
  <c r="E90" i="57"/>
  <c r="E99" i="57"/>
  <c r="E109" i="57"/>
  <c r="D22" i="57"/>
  <c r="D24" i="57"/>
  <c r="E111" i="57"/>
  <c r="E31" i="57"/>
  <c r="E38" i="57"/>
  <c r="E41" i="57"/>
  <c r="E48" i="57"/>
  <c r="E113" i="57"/>
  <c r="E55" i="57"/>
  <c r="E61" i="57"/>
  <c r="E68" i="57"/>
  <c r="E117" i="57"/>
  <c r="E118" i="57"/>
  <c r="O10" i="57"/>
  <c r="T10" i="57"/>
  <c r="T11" i="57"/>
  <c r="T12" i="57"/>
  <c r="T13" i="57"/>
  <c r="T14" i="57"/>
  <c r="T15" i="57"/>
  <c r="T16" i="57"/>
  <c r="T17" i="57"/>
  <c r="T18" i="57"/>
  <c r="T19" i="57"/>
  <c r="T20" i="57"/>
  <c r="T21" i="57"/>
  <c r="T22" i="57"/>
  <c r="T23" i="57"/>
  <c r="T24" i="57"/>
  <c r="T25" i="57"/>
  <c r="T26" i="57"/>
  <c r="T27" i="57"/>
  <c r="T28" i="57"/>
  <c r="T29" i="57"/>
  <c r="T30" i="57"/>
  <c r="T31" i="57"/>
  <c r="T32" i="57"/>
  <c r="T33" i="57"/>
  <c r="T34" i="57"/>
  <c r="T35" i="57"/>
  <c r="T36" i="57"/>
  <c r="T37" i="57"/>
  <c r="T38" i="57"/>
  <c r="T39" i="57"/>
  <c r="T40" i="57"/>
  <c r="T41" i="57"/>
  <c r="T42" i="57"/>
  <c r="T43" i="57"/>
  <c r="T44" i="57"/>
  <c r="T45" i="57"/>
  <c r="T46" i="57"/>
  <c r="T47" i="57"/>
  <c r="T48" i="57"/>
  <c r="T49" i="57"/>
  <c r="T50" i="57"/>
  <c r="T51" i="57"/>
  <c r="T52" i="57"/>
  <c r="T53" i="57"/>
  <c r="T54" i="57"/>
  <c r="T55" i="57"/>
  <c r="T56" i="57"/>
  <c r="T57" i="57"/>
  <c r="T58" i="57"/>
  <c r="T59" i="57"/>
  <c r="T60" i="57"/>
  <c r="T61" i="57"/>
  <c r="T62" i="57"/>
  <c r="T63" i="57"/>
  <c r="T64" i="57"/>
  <c r="T65" i="57"/>
  <c r="T66" i="57"/>
  <c r="T67" i="57"/>
  <c r="T68" i="57"/>
  <c r="T69" i="57"/>
  <c r="T70" i="57"/>
  <c r="T71" i="57"/>
  <c r="T72" i="57"/>
  <c r="T73" i="57"/>
  <c r="T74" i="57"/>
  <c r="T75" i="57"/>
  <c r="T76" i="57"/>
  <c r="T77" i="57"/>
  <c r="T78" i="57"/>
  <c r="T79" i="57"/>
  <c r="T80" i="57"/>
  <c r="T81" i="57"/>
  <c r="T82" i="57"/>
  <c r="T83" i="57"/>
  <c r="T84" i="57"/>
  <c r="T85" i="57"/>
  <c r="T86" i="57"/>
  <c r="T87" i="57"/>
  <c r="T88" i="57"/>
  <c r="T89" i="57"/>
  <c r="T90" i="57"/>
  <c r="T91" i="57"/>
  <c r="T92" i="57"/>
  <c r="T93" i="57"/>
  <c r="T94" i="57"/>
  <c r="T95" i="57"/>
  <c r="T96" i="57"/>
  <c r="T97" i="57"/>
  <c r="T98" i="57"/>
  <c r="T99" i="57"/>
  <c r="T100" i="57"/>
  <c r="T101" i="57"/>
  <c r="T102" i="57"/>
  <c r="T103" i="57"/>
  <c r="T104" i="57"/>
  <c r="T105" i="57"/>
  <c r="T106" i="57"/>
  <c r="T107" i="57"/>
  <c r="T108" i="57"/>
  <c r="T109" i="57"/>
  <c r="T110" i="57"/>
  <c r="T111" i="57"/>
  <c r="T112" i="57"/>
  <c r="T113" i="57"/>
  <c r="T114" i="57"/>
  <c r="T115" i="57"/>
  <c r="T116" i="57"/>
  <c r="T117" i="57"/>
  <c r="T118" i="57"/>
  <c r="T119" i="57"/>
  <c r="T120" i="57"/>
  <c r="T121" i="57"/>
  <c r="T122" i="57"/>
  <c r="T123" i="57"/>
  <c r="T124" i="57"/>
  <c r="T125" i="57"/>
  <c r="T126" i="57"/>
  <c r="T127" i="57"/>
  <c r="T128" i="57"/>
  <c r="T129" i="57"/>
  <c r="T130" i="57"/>
  <c r="T131" i="57"/>
  <c r="T132" i="57"/>
  <c r="T133" i="57"/>
  <c r="T134" i="57"/>
  <c r="E73" i="57"/>
  <c r="D123" i="57"/>
  <c r="F91" i="57"/>
  <c r="F93" i="57"/>
  <c r="G93" i="57"/>
  <c r="H93" i="57"/>
  <c r="I93" i="57"/>
  <c r="J93" i="57"/>
  <c r="K93" i="57"/>
  <c r="F94" i="57"/>
  <c r="F96" i="57"/>
  <c r="F97" i="57"/>
  <c r="F102" i="57"/>
  <c r="F104" i="57"/>
  <c r="F118" i="57"/>
  <c r="F109" i="57"/>
  <c r="F111" i="57"/>
  <c r="F32" i="57"/>
  <c r="F38" i="57"/>
  <c r="F41" i="57"/>
  <c r="F48" i="57"/>
  <c r="F113" i="57"/>
  <c r="F42" i="57"/>
  <c r="F56" i="57"/>
  <c r="F61" i="57"/>
  <c r="F114" i="57"/>
  <c r="F115" i="57"/>
  <c r="F117" i="57"/>
  <c r="O11" i="57"/>
  <c r="R11" i="57"/>
  <c r="F119" i="57"/>
  <c r="G96" i="57"/>
  <c r="G97" i="57"/>
  <c r="G102" i="57"/>
  <c r="G33" i="57"/>
  <c r="G38" i="57"/>
  <c r="G104" i="57"/>
  <c r="G57" i="57"/>
  <c r="G109" i="57"/>
  <c r="G111" i="57"/>
  <c r="G41" i="57"/>
  <c r="G61" i="57"/>
  <c r="G114" i="57"/>
  <c r="G68" i="57"/>
  <c r="G115" i="57"/>
  <c r="G117" i="57"/>
  <c r="G118" i="57"/>
  <c r="O12" i="57"/>
  <c r="H96" i="57"/>
  <c r="H97" i="57"/>
  <c r="I97" i="57"/>
  <c r="J97" i="57"/>
  <c r="K97" i="57"/>
  <c r="H104" i="57"/>
  <c r="H58" i="57"/>
  <c r="H109" i="57"/>
  <c r="H111" i="57"/>
  <c r="H41" i="57"/>
  <c r="H42" i="57"/>
  <c r="H61" i="57"/>
  <c r="H114" i="57"/>
  <c r="H68" i="57"/>
  <c r="H115" i="57"/>
  <c r="H118" i="57"/>
  <c r="O13" i="57"/>
  <c r="I109" i="57"/>
  <c r="I111" i="57"/>
  <c r="I41" i="57"/>
  <c r="I42" i="57"/>
  <c r="O14" i="57"/>
  <c r="J109" i="57"/>
  <c r="J111" i="57"/>
  <c r="J41" i="57"/>
  <c r="E62" i="57"/>
  <c r="F62" i="57"/>
  <c r="G62" i="57"/>
  <c r="J68" i="57"/>
  <c r="O15" i="57"/>
  <c r="E116" i="45"/>
  <c r="P10" i="57"/>
  <c r="D134" i="57"/>
  <c r="K74" i="57"/>
  <c r="K61" i="57"/>
  <c r="K41" i="57"/>
  <c r="O16" i="57"/>
  <c r="R16" i="57"/>
  <c r="O17" i="57"/>
  <c r="R17" i="57"/>
  <c r="O18" i="57"/>
  <c r="R18" i="57"/>
  <c r="O19" i="57"/>
  <c r="O20" i="57"/>
  <c r="R20" i="57"/>
  <c r="O21" i="57"/>
  <c r="R21" i="57"/>
  <c r="O22" i="57"/>
  <c r="R22" i="57"/>
  <c r="O23" i="57"/>
  <c r="O24" i="57"/>
  <c r="R24" i="57"/>
  <c r="O25" i="57"/>
  <c r="R25" i="57"/>
  <c r="O26" i="57"/>
  <c r="R26" i="57"/>
  <c r="O27" i="57"/>
  <c r="O28" i="57"/>
  <c r="R28" i="57"/>
  <c r="O29" i="57"/>
  <c r="R29" i="57"/>
  <c r="O30" i="57"/>
  <c r="R30" i="57"/>
  <c r="O31" i="57"/>
  <c r="O32" i="57"/>
  <c r="R32" i="57"/>
  <c r="O33" i="57"/>
  <c r="R33" i="57"/>
  <c r="O34" i="57"/>
  <c r="R34" i="57"/>
  <c r="O35" i="57"/>
  <c r="O36" i="57"/>
  <c r="R36" i="57"/>
  <c r="O37" i="57"/>
  <c r="R37" i="57"/>
  <c r="O38" i="57"/>
  <c r="R38" i="57"/>
  <c r="O39" i="57"/>
  <c r="X10" i="57"/>
  <c r="D5" i="56"/>
  <c r="E6" i="56"/>
  <c r="W10" i="56"/>
  <c r="E10" i="56"/>
  <c r="V10" i="56"/>
  <c r="E9" i="56"/>
  <c r="V11" i="56"/>
  <c r="V12" i="56"/>
  <c r="V13" i="56"/>
  <c r="V14" i="56"/>
  <c r="V15" i="56"/>
  <c r="V16" i="56"/>
  <c r="V17" i="56"/>
  <c r="V18" i="56"/>
  <c r="V19" i="56"/>
  <c r="V20" i="56"/>
  <c r="V21" i="56"/>
  <c r="V22" i="56"/>
  <c r="V23" i="56"/>
  <c r="V24" i="56"/>
  <c r="V25" i="56"/>
  <c r="V26" i="56"/>
  <c r="V27" i="56"/>
  <c r="V28" i="56"/>
  <c r="V29" i="56"/>
  <c r="V30" i="56"/>
  <c r="V31" i="56"/>
  <c r="V32" i="56"/>
  <c r="V33" i="56"/>
  <c r="V34" i="56"/>
  <c r="V35" i="56"/>
  <c r="V36" i="56"/>
  <c r="V37" i="56"/>
  <c r="V38" i="56"/>
  <c r="V39" i="56"/>
  <c r="V40" i="56"/>
  <c r="V41" i="56"/>
  <c r="Y41" i="56"/>
  <c r="V42" i="56"/>
  <c r="V43" i="56"/>
  <c r="Y43" i="56"/>
  <c r="V44" i="56"/>
  <c r="V45" i="56"/>
  <c r="Y45" i="56"/>
  <c r="V46" i="56"/>
  <c r="V47" i="56"/>
  <c r="Y47" i="56"/>
  <c r="V48" i="56"/>
  <c r="V49" i="56"/>
  <c r="Y49" i="56"/>
  <c r="V50" i="56"/>
  <c r="V51" i="56"/>
  <c r="Y51" i="56"/>
  <c r="V52" i="56"/>
  <c r="V53" i="56"/>
  <c r="Y53" i="56"/>
  <c r="V54" i="56"/>
  <c r="V55" i="56"/>
  <c r="Y55" i="56"/>
  <c r="V56" i="56"/>
  <c r="Y56" i="56"/>
  <c r="V57" i="56"/>
  <c r="Y57" i="56"/>
  <c r="V58" i="56"/>
  <c r="Y58" i="56"/>
  <c r="V59" i="56"/>
  <c r="Y59" i="56"/>
  <c r="V60" i="56"/>
  <c r="Y60" i="56"/>
  <c r="V61" i="56"/>
  <c r="Y61" i="56"/>
  <c r="V62" i="56"/>
  <c r="Y62" i="56"/>
  <c r="V63" i="56"/>
  <c r="Y63" i="56"/>
  <c r="V64" i="56"/>
  <c r="Y64" i="56"/>
  <c r="V65" i="56"/>
  <c r="Y65" i="56"/>
  <c r="V66" i="56"/>
  <c r="Y66" i="56"/>
  <c r="V67" i="56"/>
  <c r="Y67" i="56"/>
  <c r="V68" i="56"/>
  <c r="Y68" i="56"/>
  <c r="V69" i="56"/>
  <c r="Y69" i="56"/>
  <c r="V70" i="56"/>
  <c r="Y70" i="56"/>
  <c r="V71" i="56"/>
  <c r="Y71" i="56"/>
  <c r="V72" i="56"/>
  <c r="Y72" i="56"/>
  <c r="V73" i="56"/>
  <c r="Y73" i="56"/>
  <c r="V74" i="56"/>
  <c r="Y74" i="56"/>
  <c r="V75" i="56"/>
  <c r="Y75" i="56"/>
  <c r="V76" i="56"/>
  <c r="Y76" i="56"/>
  <c r="V77" i="56"/>
  <c r="Y77" i="56"/>
  <c r="V78" i="56"/>
  <c r="Y78" i="56"/>
  <c r="V79" i="56"/>
  <c r="Y79" i="56"/>
  <c r="V80" i="56"/>
  <c r="Y80" i="56"/>
  <c r="V81" i="56"/>
  <c r="Y81" i="56"/>
  <c r="V82" i="56"/>
  <c r="Y82" i="56"/>
  <c r="V83" i="56"/>
  <c r="Y83" i="56"/>
  <c r="V84" i="56"/>
  <c r="Y84" i="56"/>
  <c r="V85" i="56"/>
  <c r="Y85" i="56"/>
  <c r="V86" i="56"/>
  <c r="Y86" i="56"/>
  <c r="V87" i="56"/>
  <c r="Y87" i="56"/>
  <c r="V88" i="56"/>
  <c r="Y88" i="56"/>
  <c r="V89" i="56"/>
  <c r="Y89" i="56"/>
  <c r="V90" i="56"/>
  <c r="Y90" i="56"/>
  <c r="V91" i="56"/>
  <c r="Y91" i="56"/>
  <c r="V92" i="56"/>
  <c r="Y92" i="56"/>
  <c r="V93" i="56"/>
  <c r="Y93" i="56"/>
  <c r="V94" i="56"/>
  <c r="Y94" i="56"/>
  <c r="V95" i="56"/>
  <c r="Y95" i="56"/>
  <c r="V96" i="56"/>
  <c r="Y96" i="56"/>
  <c r="V97" i="56"/>
  <c r="Y97" i="56"/>
  <c r="V98" i="56"/>
  <c r="Y98" i="56"/>
  <c r="V99" i="56"/>
  <c r="Y99" i="56"/>
  <c r="V100" i="56"/>
  <c r="Y100" i="56"/>
  <c r="V101" i="56"/>
  <c r="Y101" i="56"/>
  <c r="V102" i="56"/>
  <c r="Y102" i="56"/>
  <c r="V103" i="56"/>
  <c r="Y103" i="56"/>
  <c r="V104" i="56"/>
  <c r="Y104" i="56"/>
  <c r="V105" i="56"/>
  <c r="Y105" i="56"/>
  <c r="V106" i="56"/>
  <c r="Y106" i="56"/>
  <c r="V107" i="56"/>
  <c r="Y107" i="56"/>
  <c r="V108" i="56"/>
  <c r="Y108" i="56"/>
  <c r="V109" i="56"/>
  <c r="Y109" i="56"/>
  <c r="V110" i="56"/>
  <c r="Y110" i="56"/>
  <c r="V111" i="56"/>
  <c r="Y111" i="56"/>
  <c r="V112" i="56"/>
  <c r="Y112" i="56"/>
  <c r="V113" i="56"/>
  <c r="Y113" i="56"/>
  <c r="V114" i="56"/>
  <c r="Y114" i="56"/>
  <c r="V115" i="56"/>
  <c r="Y115" i="56"/>
  <c r="V116" i="56"/>
  <c r="Y116" i="56"/>
  <c r="V117" i="56"/>
  <c r="Y117" i="56"/>
  <c r="V118" i="56"/>
  <c r="Y118" i="56"/>
  <c r="V119" i="56"/>
  <c r="Y119" i="56"/>
  <c r="V120" i="56"/>
  <c r="Y120" i="56"/>
  <c r="V121" i="56"/>
  <c r="Y121" i="56"/>
  <c r="V122" i="56"/>
  <c r="Y122" i="56"/>
  <c r="V123" i="56"/>
  <c r="Y123" i="56"/>
  <c r="V124" i="56"/>
  <c r="Y124" i="56"/>
  <c r="V125" i="56"/>
  <c r="Y125" i="56"/>
  <c r="V126" i="56"/>
  <c r="Y126" i="56"/>
  <c r="V127" i="56"/>
  <c r="Y127" i="56"/>
  <c r="V128" i="56"/>
  <c r="Y128" i="56"/>
  <c r="V129" i="56"/>
  <c r="Y129" i="56"/>
  <c r="V130" i="56"/>
  <c r="Y130" i="56"/>
  <c r="V131" i="56"/>
  <c r="Y131" i="56"/>
  <c r="V132" i="56"/>
  <c r="Y132" i="56"/>
  <c r="V133" i="56"/>
  <c r="Y133" i="56"/>
  <c r="V134" i="56"/>
  <c r="Y134" i="56"/>
  <c r="V135" i="56"/>
  <c r="Y135" i="56"/>
  <c r="V136" i="56"/>
  <c r="Y136" i="56"/>
  <c r="V137" i="56"/>
  <c r="Y137" i="56"/>
  <c r="V138" i="56"/>
  <c r="Y138" i="56"/>
  <c r="V139" i="56"/>
  <c r="Y139" i="56"/>
  <c r="V140" i="56"/>
  <c r="Y140" i="56"/>
  <c r="V141" i="56"/>
  <c r="Y141" i="56"/>
  <c r="V142" i="56"/>
  <c r="Y142" i="56"/>
  <c r="V143" i="56"/>
  <c r="Y143" i="56"/>
  <c r="V144" i="56"/>
  <c r="Y144" i="56"/>
  <c r="V145" i="56"/>
  <c r="Y145" i="56"/>
  <c r="V146" i="56"/>
  <c r="Y146" i="56"/>
  <c r="V147" i="56"/>
  <c r="Y147" i="56"/>
  <c r="V148" i="56"/>
  <c r="Y148" i="56"/>
  <c r="V149" i="56"/>
  <c r="Y149" i="56"/>
  <c r="V150" i="56"/>
  <c r="Y150" i="56"/>
  <c r="V151" i="56"/>
  <c r="Y151" i="56"/>
  <c r="V152" i="56"/>
  <c r="Y152" i="56"/>
  <c r="V153" i="56"/>
  <c r="Y153" i="56"/>
  <c r="V154" i="56"/>
  <c r="Y154" i="56"/>
  <c r="V155" i="56"/>
  <c r="Y155" i="56"/>
  <c r="V156" i="56"/>
  <c r="Y156" i="56"/>
  <c r="V157" i="56"/>
  <c r="Y157" i="56"/>
  <c r="V158" i="56"/>
  <c r="Y158" i="56"/>
  <c r="V159" i="56"/>
  <c r="Y159" i="56"/>
  <c r="V160" i="56"/>
  <c r="Y160" i="56"/>
  <c r="V161" i="56"/>
  <c r="Y161" i="56"/>
  <c r="V162" i="56"/>
  <c r="Y162" i="56"/>
  <c r="V163" i="56"/>
  <c r="Y163" i="56"/>
  <c r="V164" i="56"/>
  <c r="Y164" i="56"/>
  <c r="V165" i="56"/>
  <c r="Y165" i="56"/>
  <c r="V166" i="56"/>
  <c r="Y166" i="56"/>
  <c r="V167" i="56"/>
  <c r="Y167" i="56"/>
  <c r="V168" i="56"/>
  <c r="Y168" i="56"/>
  <c r="V169" i="56"/>
  <c r="Y169" i="56"/>
  <c r="V170" i="56"/>
  <c r="Y170" i="56"/>
  <c r="V171" i="56"/>
  <c r="Y171" i="56"/>
  <c r="V172" i="56"/>
  <c r="Y172" i="56"/>
  <c r="V173" i="56"/>
  <c r="Y173" i="56"/>
  <c r="V174" i="56"/>
  <c r="Y174" i="56"/>
  <c r="V175" i="56"/>
  <c r="Y175" i="56"/>
  <c r="V176" i="56"/>
  <c r="Y176" i="56"/>
  <c r="V177" i="56"/>
  <c r="Y177" i="56"/>
  <c r="V178" i="56"/>
  <c r="Y178" i="56"/>
  <c r="V179" i="56"/>
  <c r="Y179" i="56"/>
  <c r="V180" i="56"/>
  <c r="Y180" i="56"/>
  <c r="V181" i="56"/>
  <c r="Y181" i="56"/>
  <c r="V182" i="56"/>
  <c r="Y182" i="56"/>
  <c r="V183" i="56"/>
  <c r="Y183" i="56"/>
  <c r="V184" i="56"/>
  <c r="Y184" i="56"/>
  <c r="V185" i="56"/>
  <c r="Y185" i="56"/>
  <c r="V186" i="56"/>
  <c r="Y186" i="56"/>
  <c r="V187" i="56"/>
  <c r="Y187" i="56"/>
  <c r="V188" i="56"/>
  <c r="Y188" i="56"/>
  <c r="V189" i="56"/>
  <c r="Y189" i="56"/>
  <c r="V190" i="56"/>
  <c r="Y190" i="56"/>
  <c r="V191" i="56"/>
  <c r="Y191" i="56"/>
  <c r="V192" i="56"/>
  <c r="Y192" i="56"/>
  <c r="V193" i="56"/>
  <c r="Y193" i="56"/>
  <c r="V194" i="56"/>
  <c r="Y194" i="56"/>
  <c r="V195" i="56"/>
  <c r="Y195" i="56"/>
  <c r="V196" i="56"/>
  <c r="Y196" i="56"/>
  <c r="V197" i="56"/>
  <c r="Y197" i="56"/>
  <c r="V198" i="56"/>
  <c r="Y198" i="56"/>
  <c r="V199" i="56"/>
  <c r="Y199" i="56"/>
  <c r="V200" i="56"/>
  <c r="Y200" i="56"/>
  <c r="V201" i="56"/>
  <c r="Y201" i="56"/>
  <c r="V202" i="56"/>
  <c r="Y202" i="56"/>
  <c r="V203" i="56"/>
  <c r="Y203" i="56"/>
  <c r="V204" i="56"/>
  <c r="Y204" i="56"/>
  <c r="V205" i="56"/>
  <c r="Y205" i="56"/>
  <c r="V206" i="56"/>
  <c r="Y206" i="56"/>
  <c r="V207" i="56"/>
  <c r="Y207" i="56"/>
  <c r="V208" i="56"/>
  <c r="Y208" i="56"/>
  <c r="V209" i="56"/>
  <c r="Y209" i="56"/>
  <c r="V210" i="56"/>
  <c r="Y210" i="56"/>
  <c r="V211" i="56"/>
  <c r="Y211" i="56"/>
  <c r="V212" i="56"/>
  <c r="Y212" i="56"/>
  <c r="V213" i="56"/>
  <c r="Y213" i="56"/>
  <c r="V214" i="56"/>
  <c r="Y214" i="56"/>
  <c r="V215" i="56"/>
  <c r="Y215" i="56"/>
  <c r="V216" i="56"/>
  <c r="Y216" i="56"/>
  <c r="V217" i="56"/>
  <c r="Y217" i="56"/>
  <c r="V218" i="56"/>
  <c r="Y218" i="56"/>
  <c r="V219" i="56"/>
  <c r="Y219" i="56"/>
  <c r="V220" i="56"/>
  <c r="Y220" i="56"/>
  <c r="V221" i="56"/>
  <c r="Y221" i="56"/>
  <c r="V222" i="56"/>
  <c r="Y222" i="56"/>
  <c r="V223" i="56"/>
  <c r="Y223" i="56"/>
  <c r="V224" i="56"/>
  <c r="Y224" i="56"/>
  <c r="V225" i="56"/>
  <c r="Y225" i="56"/>
  <c r="V226" i="56"/>
  <c r="Y226" i="56"/>
  <c r="V227" i="56"/>
  <c r="Y227" i="56"/>
  <c r="V228" i="56"/>
  <c r="Y228" i="56"/>
  <c r="V229" i="56"/>
  <c r="Y229" i="56"/>
  <c r="V230" i="56"/>
  <c r="Y230" i="56"/>
  <c r="V231" i="56"/>
  <c r="Y231" i="56"/>
  <c r="V232" i="56"/>
  <c r="Y232" i="56"/>
  <c r="V233" i="56"/>
  <c r="Y233" i="56"/>
  <c r="V234" i="56"/>
  <c r="Y234" i="56"/>
  <c r="V235" i="56"/>
  <c r="Y235" i="56"/>
  <c r="V236" i="56"/>
  <c r="Y236" i="56"/>
  <c r="V237" i="56"/>
  <c r="Y237" i="56"/>
  <c r="V238" i="56"/>
  <c r="Y238" i="56"/>
  <c r="V239" i="56"/>
  <c r="Y239" i="56"/>
  <c r="V240" i="56"/>
  <c r="Y240" i="56"/>
  <c r="V241" i="56"/>
  <c r="Y241" i="56"/>
  <c r="V242" i="56"/>
  <c r="Y242" i="56"/>
  <c r="V243" i="56"/>
  <c r="Y243" i="56"/>
  <c r="V244" i="56"/>
  <c r="Y244" i="56"/>
  <c r="V245" i="56"/>
  <c r="Y245" i="56"/>
  <c r="V246" i="56"/>
  <c r="Y246" i="56"/>
  <c r="V247" i="56"/>
  <c r="Y247" i="56"/>
  <c r="V248" i="56"/>
  <c r="Y248" i="56"/>
  <c r="V249" i="56"/>
  <c r="Y249" i="56"/>
  <c r="V250" i="56"/>
  <c r="Y250" i="56"/>
  <c r="V251" i="56"/>
  <c r="Y251" i="56"/>
  <c r="V252" i="56"/>
  <c r="Y252" i="56"/>
  <c r="V253" i="56"/>
  <c r="Y253" i="56"/>
  <c r="V254" i="56"/>
  <c r="Y254" i="56"/>
  <c r="V255" i="56"/>
  <c r="Y255" i="56"/>
  <c r="V256" i="56"/>
  <c r="Y256" i="56"/>
  <c r="V257" i="56"/>
  <c r="Y257" i="56"/>
  <c r="V258" i="56"/>
  <c r="Y258" i="56"/>
  <c r="V259" i="56"/>
  <c r="Y259" i="56"/>
  <c r="V260" i="56"/>
  <c r="Y260" i="56"/>
  <c r="V261" i="56"/>
  <c r="Y261" i="56"/>
  <c r="V262" i="56"/>
  <c r="Y262" i="56"/>
  <c r="V263" i="56"/>
  <c r="Y263" i="56"/>
  <c r="V264" i="56"/>
  <c r="Y264" i="56"/>
  <c r="V265" i="56"/>
  <c r="Y265" i="56"/>
  <c r="V266" i="56"/>
  <c r="Y266" i="56"/>
  <c r="V267" i="56"/>
  <c r="Y267" i="56"/>
  <c r="V268" i="56"/>
  <c r="Y268" i="56"/>
  <c r="V269" i="56"/>
  <c r="Y269" i="56"/>
  <c r="V270" i="56"/>
  <c r="Y270" i="56"/>
  <c r="V271" i="56"/>
  <c r="Y271" i="56"/>
  <c r="V272" i="56"/>
  <c r="Y272" i="56"/>
  <c r="V273" i="56"/>
  <c r="Y273" i="56"/>
  <c r="V274" i="56"/>
  <c r="Y274" i="56"/>
  <c r="V275" i="56"/>
  <c r="Y275" i="56"/>
  <c r="V276" i="56"/>
  <c r="Y276" i="56"/>
  <c r="V277" i="56"/>
  <c r="Y277" i="56"/>
  <c r="V278" i="56"/>
  <c r="Y278" i="56"/>
  <c r="V279" i="56"/>
  <c r="Y279" i="56"/>
  <c r="V280" i="56"/>
  <c r="Y280" i="56"/>
  <c r="V281" i="56"/>
  <c r="Y281" i="56"/>
  <c r="V282" i="56"/>
  <c r="Y282" i="56"/>
  <c r="V283" i="56"/>
  <c r="Y283" i="56"/>
  <c r="V284" i="56"/>
  <c r="Y284" i="56"/>
  <c r="V285" i="56"/>
  <c r="Y285" i="56"/>
  <c r="V286" i="56"/>
  <c r="Y286" i="56"/>
  <c r="V287" i="56"/>
  <c r="Y287" i="56"/>
  <c r="V288" i="56"/>
  <c r="Y288" i="56"/>
  <c r="V289" i="56"/>
  <c r="Y289" i="56"/>
  <c r="V290" i="56"/>
  <c r="Y290" i="56"/>
  <c r="V291" i="56"/>
  <c r="Y291" i="56"/>
  <c r="V292" i="56"/>
  <c r="Y292" i="56"/>
  <c r="V293" i="56"/>
  <c r="Y293" i="56"/>
  <c r="V294" i="56"/>
  <c r="Y294" i="56"/>
  <c r="V295" i="56"/>
  <c r="Y295" i="56"/>
  <c r="V296" i="56"/>
  <c r="Y296" i="56"/>
  <c r="V297" i="56"/>
  <c r="Y297" i="56"/>
  <c r="V298" i="56"/>
  <c r="Y298" i="56"/>
  <c r="V299" i="56"/>
  <c r="Y299" i="56"/>
  <c r="V300" i="56"/>
  <c r="Y300" i="56"/>
  <c r="V301" i="56"/>
  <c r="Y301" i="56"/>
  <c r="V302" i="56"/>
  <c r="Y302" i="56"/>
  <c r="V303" i="56"/>
  <c r="Y303" i="56"/>
  <c r="V304" i="56"/>
  <c r="Y304" i="56"/>
  <c r="V305" i="56"/>
  <c r="Y305" i="56"/>
  <c r="V306" i="56"/>
  <c r="Y306" i="56"/>
  <c r="V307" i="56"/>
  <c r="Y307" i="56"/>
  <c r="V308" i="56"/>
  <c r="Y308" i="56"/>
  <c r="V309" i="56"/>
  <c r="Y309" i="56"/>
  <c r="V310" i="56"/>
  <c r="Y310" i="56"/>
  <c r="V311" i="56"/>
  <c r="Y311" i="56"/>
  <c r="V312" i="56"/>
  <c r="Y312" i="56"/>
  <c r="V313" i="56"/>
  <c r="Y313" i="56"/>
  <c r="V314" i="56"/>
  <c r="Y314" i="56"/>
  <c r="V315" i="56"/>
  <c r="Y315" i="56"/>
  <c r="V316" i="56"/>
  <c r="Y316" i="56"/>
  <c r="V317" i="56"/>
  <c r="Y317" i="56"/>
  <c r="V318" i="56"/>
  <c r="Y318" i="56"/>
  <c r="V319" i="56"/>
  <c r="Y319" i="56"/>
  <c r="V320" i="56"/>
  <c r="Y320" i="56"/>
  <c r="V321" i="56"/>
  <c r="Y321" i="56"/>
  <c r="V322" i="56"/>
  <c r="Y322" i="56"/>
  <c r="V323" i="56"/>
  <c r="Y323" i="56"/>
  <c r="V324" i="56"/>
  <c r="Y324" i="56"/>
  <c r="V325" i="56"/>
  <c r="Y325" i="56"/>
  <c r="V326" i="56"/>
  <c r="Y326" i="56"/>
  <c r="V327" i="56"/>
  <c r="Y327" i="56"/>
  <c r="V328" i="56"/>
  <c r="Y328" i="56"/>
  <c r="V329" i="56"/>
  <c r="Y329" i="56"/>
  <c r="V330" i="56"/>
  <c r="Y330" i="56"/>
  <c r="V331" i="56"/>
  <c r="Y331" i="56"/>
  <c r="V332" i="56"/>
  <c r="Y332" i="56"/>
  <c r="V333" i="56"/>
  <c r="Y333" i="56"/>
  <c r="V334" i="56"/>
  <c r="Y334" i="56"/>
  <c r="V335" i="56"/>
  <c r="Y335" i="56"/>
  <c r="V336" i="56"/>
  <c r="Y336" i="56"/>
  <c r="V337" i="56"/>
  <c r="Y337" i="56"/>
  <c r="V338" i="56"/>
  <c r="Y338" i="56"/>
  <c r="V339" i="56"/>
  <c r="Y339" i="56"/>
  <c r="V340" i="56"/>
  <c r="Y340" i="56"/>
  <c r="V341" i="56"/>
  <c r="Y341" i="56"/>
  <c r="V342" i="56"/>
  <c r="Y342" i="56"/>
  <c r="V343" i="56"/>
  <c r="Y343" i="56"/>
  <c r="V344" i="56"/>
  <c r="Y344" i="56"/>
  <c r="V345" i="56"/>
  <c r="Y345" i="56"/>
  <c r="V346" i="56"/>
  <c r="Y346" i="56"/>
  <c r="V347" i="56"/>
  <c r="Y347" i="56"/>
  <c r="V348" i="56"/>
  <c r="Y348" i="56"/>
  <c r="V349" i="56"/>
  <c r="Y349" i="56"/>
  <c r="V350" i="56"/>
  <c r="Y350" i="56"/>
  <c r="V351" i="56"/>
  <c r="Y351" i="56"/>
  <c r="V352" i="56"/>
  <c r="Y352" i="56"/>
  <c r="V353" i="56"/>
  <c r="Y353" i="56"/>
  <c r="V354" i="56"/>
  <c r="Y354" i="56"/>
  <c r="V355" i="56"/>
  <c r="Y355" i="56"/>
  <c r="V356" i="56"/>
  <c r="Y356" i="56"/>
  <c r="V357" i="56"/>
  <c r="Y357" i="56"/>
  <c r="V358" i="56"/>
  <c r="Y358" i="56"/>
  <c r="V359" i="56"/>
  <c r="Y359" i="56"/>
  <c r="V360" i="56"/>
  <c r="Y360" i="56"/>
  <c r="V361" i="56"/>
  <c r="Y361" i="56"/>
  <c r="V362" i="56"/>
  <c r="Y362" i="56"/>
  <c r="V363" i="56"/>
  <c r="Y363" i="56"/>
  <c r="V364" i="56"/>
  <c r="Y364" i="56"/>
  <c r="V365" i="56"/>
  <c r="Y365" i="56"/>
  <c r="V366" i="56"/>
  <c r="Y366" i="56"/>
  <c r="V367" i="56"/>
  <c r="Y367" i="56"/>
  <c r="V368" i="56"/>
  <c r="Y368" i="56"/>
  <c r="V369" i="56"/>
  <c r="Y369" i="56"/>
  <c r="D11" i="56"/>
  <c r="E109" i="56"/>
  <c r="T369" i="56"/>
  <c r="T368" i="56"/>
  <c r="T367" i="56"/>
  <c r="T366" i="56"/>
  <c r="T365" i="56"/>
  <c r="T364" i="56"/>
  <c r="T363" i="56"/>
  <c r="T362" i="56"/>
  <c r="T361" i="56"/>
  <c r="T360" i="56"/>
  <c r="T359" i="56"/>
  <c r="T358" i="56"/>
  <c r="T357" i="56"/>
  <c r="T356" i="56"/>
  <c r="T355" i="56"/>
  <c r="T354" i="56"/>
  <c r="T353" i="56"/>
  <c r="T352" i="56"/>
  <c r="T351" i="56"/>
  <c r="T350" i="56"/>
  <c r="T349" i="56"/>
  <c r="T348" i="56"/>
  <c r="T347" i="56"/>
  <c r="T346" i="56"/>
  <c r="T345" i="56"/>
  <c r="T344" i="56"/>
  <c r="T343" i="56"/>
  <c r="T342" i="56"/>
  <c r="T341" i="56"/>
  <c r="T340" i="56"/>
  <c r="T339" i="56"/>
  <c r="T338" i="56"/>
  <c r="T337" i="56"/>
  <c r="T336" i="56"/>
  <c r="T335" i="56"/>
  <c r="T334" i="56"/>
  <c r="T333" i="56"/>
  <c r="T332" i="56"/>
  <c r="T331" i="56"/>
  <c r="T330" i="56"/>
  <c r="T329" i="56"/>
  <c r="T328" i="56"/>
  <c r="T327" i="56"/>
  <c r="T326" i="56"/>
  <c r="T325" i="56"/>
  <c r="T324" i="56"/>
  <c r="T323" i="56"/>
  <c r="T322" i="56"/>
  <c r="T321" i="56"/>
  <c r="T320" i="56"/>
  <c r="T319" i="56"/>
  <c r="T318" i="56"/>
  <c r="T317" i="56"/>
  <c r="T316" i="56"/>
  <c r="T315" i="56"/>
  <c r="T314" i="56"/>
  <c r="T313" i="56"/>
  <c r="T312" i="56"/>
  <c r="T311" i="56"/>
  <c r="T310" i="56"/>
  <c r="T309" i="56"/>
  <c r="T308" i="56"/>
  <c r="T307" i="56"/>
  <c r="T306" i="56"/>
  <c r="T305" i="56"/>
  <c r="T304" i="56"/>
  <c r="T303" i="56"/>
  <c r="T302" i="56"/>
  <c r="T301" i="56"/>
  <c r="T300" i="56"/>
  <c r="T299" i="56"/>
  <c r="T298" i="56"/>
  <c r="T297" i="56"/>
  <c r="T296" i="56"/>
  <c r="T295" i="56"/>
  <c r="T294" i="56"/>
  <c r="T293" i="56"/>
  <c r="T292" i="56"/>
  <c r="T291" i="56"/>
  <c r="T290" i="56"/>
  <c r="T289" i="56"/>
  <c r="T288" i="56"/>
  <c r="T287" i="56"/>
  <c r="T286" i="56"/>
  <c r="T285" i="56"/>
  <c r="T284" i="56"/>
  <c r="T283" i="56"/>
  <c r="T282" i="56"/>
  <c r="T281" i="56"/>
  <c r="T280" i="56"/>
  <c r="T279" i="56"/>
  <c r="T278" i="56"/>
  <c r="T277" i="56"/>
  <c r="T276" i="56"/>
  <c r="T275" i="56"/>
  <c r="T274" i="56"/>
  <c r="T273" i="56"/>
  <c r="T272" i="56"/>
  <c r="T271" i="56"/>
  <c r="T270" i="56"/>
  <c r="T269" i="56"/>
  <c r="T268" i="56"/>
  <c r="T267" i="56"/>
  <c r="T266" i="56"/>
  <c r="T265" i="56"/>
  <c r="T264" i="56"/>
  <c r="T263" i="56"/>
  <c r="T262" i="56"/>
  <c r="T261" i="56"/>
  <c r="T260" i="56"/>
  <c r="T259" i="56"/>
  <c r="T258" i="56"/>
  <c r="T257" i="56"/>
  <c r="T256" i="56"/>
  <c r="T255" i="56"/>
  <c r="T254" i="56"/>
  <c r="T253" i="56"/>
  <c r="T252" i="56"/>
  <c r="T251" i="56"/>
  <c r="T250" i="56"/>
  <c r="T249" i="56"/>
  <c r="T248" i="56"/>
  <c r="T247" i="56"/>
  <c r="T246" i="56"/>
  <c r="T245" i="56"/>
  <c r="T244" i="56"/>
  <c r="T243" i="56"/>
  <c r="T242" i="56"/>
  <c r="T241" i="56"/>
  <c r="T240" i="56"/>
  <c r="T239" i="56"/>
  <c r="T238" i="56"/>
  <c r="T237" i="56"/>
  <c r="T236" i="56"/>
  <c r="T235" i="56"/>
  <c r="T234" i="56"/>
  <c r="T233" i="56"/>
  <c r="T232" i="56"/>
  <c r="T231" i="56"/>
  <c r="T230" i="56"/>
  <c r="T229" i="56"/>
  <c r="T228" i="56"/>
  <c r="T227" i="56"/>
  <c r="T226" i="56"/>
  <c r="T225" i="56"/>
  <c r="T224" i="56"/>
  <c r="T223" i="56"/>
  <c r="T222" i="56"/>
  <c r="T221" i="56"/>
  <c r="T220" i="56"/>
  <c r="T219" i="56"/>
  <c r="T218" i="56"/>
  <c r="T217" i="56"/>
  <c r="T216" i="56"/>
  <c r="T215" i="56"/>
  <c r="T214" i="56"/>
  <c r="T213" i="56"/>
  <c r="T212" i="56"/>
  <c r="T211" i="56"/>
  <c r="T210" i="56"/>
  <c r="T209" i="56"/>
  <c r="T208" i="56"/>
  <c r="T207" i="56"/>
  <c r="T206" i="56"/>
  <c r="T205" i="56"/>
  <c r="T204" i="56"/>
  <c r="T203" i="56"/>
  <c r="T202" i="56"/>
  <c r="T201" i="56"/>
  <c r="T200" i="56"/>
  <c r="T199" i="56"/>
  <c r="T198" i="56"/>
  <c r="T197" i="56"/>
  <c r="T196" i="56"/>
  <c r="T195" i="56"/>
  <c r="T194" i="56"/>
  <c r="T193" i="56"/>
  <c r="T192" i="56"/>
  <c r="T191" i="56"/>
  <c r="T190" i="56"/>
  <c r="T189" i="56"/>
  <c r="T188" i="56"/>
  <c r="T187" i="56"/>
  <c r="T186" i="56"/>
  <c r="T185" i="56"/>
  <c r="T184" i="56"/>
  <c r="T183" i="56"/>
  <c r="T182" i="56"/>
  <c r="T181" i="56"/>
  <c r="T180" i="56"/>
  <c r="T179" i="56"/>
  <c r="T178" i="56"/>
  <c r="T177" i="56"/>
  <c r="T176" i="56"/>
  <c r="T175" i="56"/>
  <c r="T174" i="56"/>
  <c r="T173" i="56"/>
  <c r="T172" i="56"/>
  <c r="T171" i="56"/>
  <c r="T170" i="56"/>
  <c r="T169" i="56"/>
  <c r="T168" i="56"/>
  <c r="T167" i="56"/>
  <c r="T166" i="56"/>
  <c r="T165" i="56"/>
  <c r="T164" i="56"/>
  <c r="T163" i="56"/>
  <c r="T162" i="56"/>
  <c r="T161" i="56"/>
  <c r="T160" i="56"/>
  <c r="T159" i="56"/>
  <c r="T158" i="56"/>
  <c r="T157" i="56"/>
  <c r="E149" i="56"/>
  <c r="E88" i="56"/>
  <c r="F86" i="56"/>
  <c r="F88" i="56"/>
  <c r="F106" i="56"/>
  <c r="G86" i="56"/>
  <c r="T156" i="56"/>
  <c r="E155" i="56"/>
  <c r="T155" i="56"/>
  <c r="T154" i="56"/>
  <c r="T153" i="56"/>
  <c r="T152" i="56"/>
  <c r="T151" i="56"/>
  <c r="T150" i="56"/>
  <c r="T149" i="56"/>
  <c r="T148" i="56"/>
  <c r="T147" i="56"/>
  <c r="T146" i="56"/>
  <c r="T145" i="56"/>
  <c r="T144" i="56"/>
  <c r="T143" i="56"/>
  <c r="T142" i="56"/>
  <c r="T141" i="56"/>
  <c r="T140" i="56"/>
  <c r="T139" i="56"/>
  <c r="T138" i="56"/>
  <c r="T137" i="56"/>
  <c r="T136" i="56"/>
  <c r="T135" i="56"/>
  <c r="E7" i="56"/>
  <c r="E8" i="56"/>
  <c r="E68" i="56"/>
  <c r="D22" i="56"/>
  <c r="D24" i="56"/>
  <c r="E111" i="56"/>
  <c r="E31" i="56"/>
  <c r="E38" i="56"/>
  <c r="E41" i="56"/>
  <c r="E48" i="56"/>
  <c r="E113" i="56"/>
  <c r="E55" i="56"/>
  <c r="E61" i="56"/>
  <c r="E63" i="56"/>
  <c r="E114" i="56"/>
  <c r="E117" i="56"/>
  <c r="E118" i="56"/>
  <c r="O10" i="56"/>
  <c r="T10" i="56"/>
  <c r="T11" i="56"/>
  <c r="T12" i="56"/>
  <c r="T13" i="56"/>
  <c r="T14" i="56"/>
  <c r="T15" i="56"/>
  <c r="T16" i="56"/>
  <c r="T17" i="56"/>
  <c r="T18" i="56"/>
  <c r="T19" i="56"/>
  <c r="T20" i="56"/>
  <c r="T21" i="56"/>
  <c r="T22" i="56"/>
  <c r="T23" i="56"/>
  <c r="T24" i="56"/>
  <c r="T25" i="56"/>
  <c r="T26" i="56"/>
  <c r="T27" i="56"/>
  <c r="T28" i="56"/>
  <c r="T29" i="56"/>
  <c r="T30" i="56"/>
  <c r="T31" i="56"/>
  <c r="T32" i="56"/>
  <c r="T33" i="56"/>
  <c r="T34" i="56"/>
  <c r="T35" i="56"/>
  <c r="T36" i="56"/>
  <c r="T37" i="56"/>
  <c r="T38" i="56"/>
  <c r="T39" i="56"/>
  <c r="T40" i="56"/>
  <c r="T41" i="56"/>
  <c r="T42" i="56"/>
  <c r="T43" i="56"/>
  <c r="T44" i="56"/>
  <c r="T45" i="56"/>
  <c r="T46" i="56"/>
  <c r="T47" i="56"/>
  <c r="T48" i="56"/>
  <c r="T49" i="56"/>
  <c r="T50" i="56"/>
  <c r="T51" i="56"/>
  <c r="T52" i="56"/>
  <c r="T53" i="56"/>
  <c r="T54" i="56"/>
  <c r="T55" i="56"/>
  <c r="T56" i="56"/>
  <c r="T57" i="56"/>
  <c r="T58" i="56"/>
  <c r="T59" i="56"/>
  <c r="T60" i="56"/>
  <c r="T61" i="56"/>
  <c r="T62" i="56"/>
  <c r="T63" i="56"/>
  <c r="T64" i="56"/>
  <c r="T65" i="56"/>
  <c r="T66" i="56"/>
  <c r="T67" i="56"/>
  <c r="T68" i="56"/>
  <c r="T69" i="56"/>
  <c r="T70" i="56"/>
  <c r="T71" i="56"/>
  <c r="T72" i="56"/>
  <c r="T73" i="56"/>
  <c r="T74" i="56"/>
  <c r="T75" i="56"/>
  <c r="T76" i="56"/>
  <c r="T77" i="56"/>
  <c r="T78" i="56"/>
  <c r="T79" i="56"/>
  <c r="T80" i="56"/>
  <c r="T81" i="56"/>
  <c r="T82" i="56"/>
  <c r="T83" i="56"/>
  <c r="T84" i="56"/>
  <c r="T85" i="56"/>
  <c r="T86" i="56"/>
  <c r="T87" i="56"/>
  <c r="T88" i="56"/>
  <c r="T89" i="56"/>
  <c r="T90" i="56"/>
  <c r="T91" i="56"/>
  <c r="T92" i="56"/>
  <c r="T93" i="56"/>
  <c r="T94" i="56"/>
  <c r="T95" i="56"/>
  <c r="T96" i="56"/>
  <c r="T97" i="56"/>
  <c r="T98" i="56"/>
  <c r="T99" i="56"/>
  <c r="T100" i="56"/>
  <c r="T101" i="56"/>
  <c r="T102" i="56"/>
  <c r="T103" i="56"/>
  <c r="T104" i="56"/>
  <c r="T105" i="56"/>
  <c r="T106" i="56"/>
  <c r="T107" i="56"/>
  <c r="T108" i="56"/>
  <c r="T109" i="56"/>
  <c r="T110" i="56"/>
  <c r="T111" i="56"/>
  <c r="T112" i="56"/>
  <c r="T113" i="56"/>
  <c r="T114" i="56"/>
  <c r="T115" i="56"/>
  <c r="T116" i="56"/>
  <c r="T117" i="56"/>
  <c r="T118" i="56"/>
  <c r="T119" i="56"/>
  <c r="T120" i="56"/>
  <c r="T121" i="56"/>
  <c r="T122" i="56"/>
  <c r="T123" i="56"/>
  <c r="T124" i="56"/>
  <c r="T125" i="56"/>
  <c r="T126" i="56"/>
  <c r="T127" i="56"/>
  <c r="T128" i="56"/>
  <c r="T129" i="56"/>
  <c r="T130" i="56"/>
  <c r="T131" i="56"/>
  <c r="T132" i="56"/>
  <c r="T133" i="56"/>
  <c r="T134" i="56"/>
  <c r="E73" i="56"/>
  <c r="D123" i="56"/>
  <c r="F93" i="56"/>
  <c r="F96" i="56"/>
  <c r="F97" i="56"/>
  <c r="G97" i="56"/>
  <c r="H97" i="56"/>
  <c r="I97" i="56"/>
  <c r="J97" i="56"/>
  <c r="K97" i="56"/>
  <c r="F102" i="56"/>
  <c r="F32" i="56"/>
  <c r="F38" i="56"/>
  <c r="F112" i="56"/>
  <c r="F104" i="56"/>
  <c r="F111" i="56"/>
  <c r="F41" i="56"/>
  <c r="F56" i="56"/>
  <c r="F61" i="56"/>
  <c r="F114" i="56"/>
  <c r="F68" i="56"/>
  <c r="F115" i="56"/>
  <c r="F117" i="56"/>
  <c r="O11" i="56"/>
  <c r="G93" i="56"/>
  <c r="G111" i="56"/>
  <c r="G41" i="56"/>
  <c r="G68" i="56"/>
  <c r="G115" i="56"/>
  <c r="O12" i="56"/>
  <c r="H93" i="56"/>
  <c r="H111" i="56"/>
  <c r="H41" i="56"/>
  <c r="H68" i="56"/>
  <c r="H115" i="56"/>
  <c r="O13" i="56"/>
  <c r="I93" i="56"/>
  <c r="J93" i="56"/>
  <c r="I111" i="56"/>
  <c r="I41" i="56"/>
  <c r="I68" i="56"/>
  <c r="I115" i="56"/>
  <c r="O14" i="56"/>
  <c r="J111" i="56"/>
  <c r="J41" i="56"/>
  <c r="E62" i="56"/>
  <c r="F62" i="56"/>
  <c r="J68" i="56"/>
  <c r="O15" i="56"/>
  <c r="P10" i="56"/>
  <c r="D134" i="56"/>
  <c r="D108" i="56"/>
  <c r="K93" i="56"/>
  <c r="K74" i="56"/>
  <c r="K68" i="56"/>
  <c r="K61" i="56"/>
  <c r="E64" i="56"/>
  <c r="K41" i="56"/>
  <c r="K42" i="56"/>
  <c r="O16" i="56"/>
  <c r="R16" i="56"/>
  <c r="O17" i="56"/>
  <c r="O18" i="56"/>
  <c r="R18" i="56"/>
  <c r="O19" i="56"/>
  <c r="O20" i="56"/>
  <c r="R20" i="56"/>
  <c r="O21" i="56"/>
  <c r="O22" i="56"/>
  <c r="R22" i="56"/>
  <c r="O23" i="56"/>
  <c r="O24" i="56"/>
  <c r="O25" i="56"/>
  <c r="O26" i="56"/>
  <c r="O27" i="56"/>
  <c r="O28" i="56"/>
  <c r="R28" i="56"/>
  <c r="O29" i="56"/>
  <c r="O30" i="56"/>
  <c r="O31" i="56"/>
  <c r="O32" i="56"/>
  <c r="O33" i="56"/>
  <c r="O34" i="56"/>
  <c r="O35" i="56"/>
  <c r="O36" i="56"/>
  <c r="R36" i="56"/>
  <c r="O37" i="56"/>
  <c r="R37" i="56"/>
  <c r="O38" i="56"/>
  <c r="R38" i="56"/>
  <c r="O39" i="56"/>
  <c r="R39" i="56"/>
  <c r="D5" i="55"/>
  <c r="E6" i="55"/>
  <c r="E10" i="55"/>
  <c r="V10" i="55"/>
  <c r="E9" i="55"/>
  <c r="V11" i="55"/>
  <c r="V12" i="55"/>
  <c r="V13" i="55"/>
  <c r="V14" i="55"/>
  <c r="V15" i="55"/>
  <c r="V16" i="55"/>
  <c r="V17" i="55"/>
  <c r="V18" i="55"/>
  <c r="V19" i="55"/>
  <c r="V20" i="55"/>
  <c r="V21" i="55"/>
  <c r="V22" i="55"/>
  <c r="V23" i="55"/>
  <c r="V24" i="55"/>
  <c r="V25" i="55"/>
  <c r="Y25" i="55"/>
  <c r="V26" i="55"/>
  <c r="V27" i="55"/>
  <c r="Y27" i="55"/>
  <c r="V28" i="55"/>
  <c r="V29" i="55"/>
  <c r="Y29" i="55"/>
  <c r="V30" i="55"/>
  <c r="V31" i="55"/>
  <c r="Y31" i="55"/>
  <c r="V32" i="55"/>
  <c r="V33" i="55"/>
  <c r="Y33" i="55"/>
  <c r="V34" i="55"/>
  <c r="V35" i="55"/>
  <c r="Y35" i="55"/>
  <c r="V36" i="55"/>
  <c r="V37" i="55"/>
  <c r="Y37" i="55"/>
  <c r="V38" i="55"/>
  <c r="V39" i="55"/>
  <c r="Y39" i="55"/>
  <c r="V40" i="55"/>
  <c r="V41" i="55"/>
  <c r="Y41" i="55"/>
  <c r="V42" i="55"/>
  <c r="V43" i="55"/>
  <c r="Y43" i="55"/>
  <c r="V44" i="55"/>
  <c r="V45" i="55"/>
  <c r="Y45" i="55"/>
  <c r="V46" i="55"/>
  <c r="V47" i="55"/>
  <c r="Y47" i="55"/>
  <c r="V48" i="55"/>
  <c r="V49" i="55"/>
  <c r="Y49" i="55"/>
  <c r="V50" i="55"/>
  <c r="V51" i="55"/>
  <c r="Y51" i="55"/>
  <c r="V52" i="55"/>
  <c r="V53" i="55"/>
  <c r="Y53" i="55"/>
  <c r="V54" i="55"/>
  <c r="V55" i="55"/>
  <c r="Y55" i="55"/>
  <c r="V56" i="55"/>
  <c r="V57" i="55"/>
  <c r="Y57" i="55"/>
  <c r="V58" i="55"/>
  <c r="V59" i="55"/>
  <c r="Y59" i="55"/>
  <c r="V60" i="55"/>
  <c r="V61" i="55"/>
  <c r="Y61" i="55"/>
  <c r="V62" i="55"/>
  <c r="V63" i="55"/>
  <c r="Y63" i="55"/>
  <c r="V64" i="55"/>
  <c r="V65" i="55"/>
  <c r="Y65" i="55"/>
  <c r="V66" i="55"/>
  <c r="Y66" i="55"/>
  <c r="V67" i="55"/>
  <c r="Y67" i="55"/>
  <c r="V68" i="55"/>
  <c r="V69" i="55"/>
  <c r="Y69" i="55"/>
  <c r="V70" i="55"/>
  <c r="Y70" i="55"/>
  <c r="V71" i="55"/>
  <c r="Y71" i="55"/>
  <c r="V72" i="55"/>
  <c r="V73" i="55"/>
  <c r="Y73" i="55"/>
  <c r="V74" i="55"/>
  <c r="Y74" i="55"/>
  <c r="V75" i="55"/>
  <c r="Y75" i="55"/>
  <c r="V76" i="55"/>
  <c r="V77" i="55"/>
  <c r="Y77" i="55"/>
  <c r="V78" i="55"/>
  <c r="Y78" i="55"/>
  <c r="V79" i="55"/>
  <c r="Y79" i="55"/>
  <c r="V80" i="55"/>
  <c r="V81" i="55"/>
  <c r="Y81" i="55"/>
  <c r="V82" i="55"/>
  <c r="Y82" i="55"/>
  <c r="V83" i="55"/>
  <c r="Y83" i="55"/>
  <c r="V84" i="55"/>
  <c r="V85" i="55"/>
  <c r="Y85" i="55"/>
  <c r="V86" i="55"/>
  <c r="Y86" i="55"/>
  <c r="V87" i="55"/>
  <c r="Y87" i="55"/>
  <c r="V88" i="55"/>
  <c r="V89" i="55"/>
  <c r="Y89" i="55"/>
  <c r="V90" i="55"/>
  <c r="Y90" i="55"/>
  <c r="V91" i="55"/>
  <c r="Y91" i="55"/>
  <c r="V92" i="55"/>
  <c r="V93" i="55"/>
  <c r="Y93" i="55"/>
  <c r="V94" i="55"/>
  <c r="Y94" i="55"/>
  <c r="V95" i="55"/>
  <c r="Y95" i="55"/>
  <c r="V96" i="55"/>
  <c r="V97" i="55"/>
  <c r="Y97" i="55"/>
  <c r="V98" i="55"/>
  <c r="Y98" i="55"/>
  <c r="V99" i="55"/>
  <c r="Y99" i="55"/>
  <c r="V100" i="55"/>
  <c r="V101" i="55"/>
  <c r="Y101" i="55"/>
  <c r="V102" i="55"/>
  <c r="Y102" i="55"/>
  <c r="V103" i="55"/>
  <c r="Y103" i="55"/>
  <c r="V104" i="55"/>
  <c r="V105" i="55"/>
  <c r="Y105" i="55"/>
  <c r="V106" i="55"/>
  <c r="Y106" i="55"/>
  <c r="V107" i="55"/>
  <c r="Y107" i="55"/>
  <c r="V108" i="55"/>
  <c r="V109" i="55"/>
  <c r="Y109" i="55"/>
  <c r="V110" i="55"/>
  <c r="Y110" i="55"/>
  <c r="V111" i="55"/>
  <c r="Y111" i="55"/>
  <c r="V112" i="55"/>
  <c r="V113" i="55"/>
  <c r="Y113" i="55"/>
  <c r="V114" i="55"/>
  <c r="Y114" i="55"/>
  <c r="V115" i="55"/>
  <c r="Y115" i="55"/>
  <c r="V116" i="55"/>
  <c r="V117" i="55"/>
  <c r="Y117" i="55"/>
  <c r="V118" i="55"/>
  <c r="Y118" i="55"/>
  <c r="V119" i="55"/>
  <c r="Y119" i="55"/>
  <c r="V120" i="55"/>
  <c r="V121" i="55"/>
  <c r="Y121" i="55"/>
  <c r="V122" i="55"/>
  <c r="Y122" i="55"/>
  <c r="V123" i="55"/>
  <c r="Y123" i="55"/>
  <c r="V124" i="55"/>
  <c r="V125" i="55"/>
  <c r="Y125" i="55"/>
  <c r="V126" i="55"/>
  <c r="Y126" i="55"/>
  <c r="V127" i="55"/>
  <c r="Y127" i="55"/>
  <c r="V128" i="55"/>
  <c r="V129" i="55"/>
  <c r="Y129" i="55"/>
  <c r="V130" i="55"/>
  <c r="Y130" i="55"/>
  <c r="V131" i="55"/>
  <c r="Y131" i="55"/>
  <c r="V132" i="55"/>
  <c r="V133" i="55"/>
  <c r="Y133" i="55"/>
  <c r="V134" i="55"/>
  <c r="Y134" i="55"/>
  <c r="V135" i="55"/>
  <c r="Y135" i="55"/>
  <c r="V136" i="55"/>
  <c r="V137" i="55"/>
  <c r="Y137" i="55"/>
  <c r="V138" i="55"/>
  <c r="Y138" i="55"/>
  <c r="V139" i="55"/>
  <c r="Y139" i="55"/>
  <c r="V140" i="55"/>
  <c r="V141" i="55"/>
  <c r="Y141" i="55"/>
  <c r="V142" i="55"/>
  <c r="Y142" i="55"/>
  <c r="V143" i="55"/>
  <c r="Y143" i="55"/>
  <c r="V144" i="55"/>
  <c r="V145" i="55"/>
  <c r="Y145" i="55"/>
  <c r="V146" i="55"/>
  <c r="Y146" i="55"/>
  <c r="V147" i="55"/>
  <c r="Y147" i="55"/>
  <c r="V148" i="55"/>
  <c r="V149" i="55"/>
  <c r="Y149" i="55"/>
  <c r="V150" i="55"/>
  <c r="Y150" i="55"/>
  <c r="V151" i="55"/>
  <c r="Y151" i="55"/>
  <c r="V152" i="55"/>
  <c r="V153" i="55"/>
  <c r="Y153" i="55"/>
  <c r="V154" i="55"/>
  <c r="Y154" i="55"/>
  <c r="V155" i="55"/>
  <c r="Y155" i="55"/>
  <c r="V156" i="55"/>
  <c r="V157" i="55"/>
  <c r="Y157" i="55"/>
  <c r="V158" i="55"/>
  <c r="Y158" i="55"/>
  <c r="V159" i="55"/>
  <c r="Y159" i="55"/>
  <c r="V160" i="55"/>
  <c r="V161" i="55"/>
  <c r="Y161" i="55"/>
  <c r="V162" i="55"/>
  <c r="Y162" i="55"/>
  <c r="V163" i="55"/>
  <c r="Y163" i="55"/>
  <c r="V164" i="55"/>
  <c r="V165" i="55"/>
  <c r="Y165" i="55"/>
  <c r="V166" i="55"/>
  <c r="Y166" i="55"/>
  <c r="V167" i="55"/>
  <c r="Y167" i="55"/>
  <c r="V168" i="55"/>
  <c r="V169" i="55"/>
  <c r="Y169" i="55"/>
  <c r="V170" i="55"/>
  <c r="Y170" i="55"/>
  <c r="V171" i="55"/>
  <c r="Y171" i="55"/>
  <c r="V172" i="55"/>
  <c r="V173" i="55"/>
  <c r="Y173" i="55"/>
  <c r="V174" i="55"/>
  <c r="Y174" i="55"/>
  <c r="V175" i="55"/>
  <c r="Y175" i="55"/>
  <c r="V176" i="55"/>
  <c r="V177" i="55"/>
  <c r="Y177" i="55"/>
  <c r="V178" i="55"/>
  <c r="Y178" i="55"/>
  <c r="V179" i="55"/>
  <c r="Y179" i="55"/>
  <c r="V180" i="55"/>
  <c r="V181" i="55"/>
  <c r="Y181" i="55"/>
  <c r="V182" i="55"/>
  <c r="Y182" i="55"/>
  <c r="V183" i="55"/>
  <c r="Y183" i="55"/>
  <c r="V184" i="55"/>
  <c r="V185" i="55"/>
  <c r="Y185" i="55"/>
  <c r="V186" i="55"/>
  <c r="Y186" i="55"/>
  <c r="V187" i="55"/>
  <c r="Y187" i="55"/>
  <c r="V188" i="55"/>
  <c r="V189" i="55"/>
  <c r="Y189" i="55"/>
  <c r="V190" i="55"/>
  <c r="Y190" i="55"/>
  <c r="V191" i="55"/>
  <c r="Y191" i="55"/>
  <c r="V192" i="55"/>
  <c r="V193" i="55"/>
  <c r="Y193" i="55"/>
  <c r="V194" i="55"/>
  <c r="Y194" i="55"/>
  <c r="V195" i="55"/>
  <c r="Y195" i="55"/>
  <c r="V196" i="55"/>
  <c r="V197" i="55"/>
  <c r="Y197" i="55"/>
  <c r="V198" i="55"/>
  <c r="Y198" i="55"/>
  <c r="V199" i="55"/>
  <c r="Y199" i="55"/>
  <c r="V200" i="55"/>
  <c r="V201" i="55"/>
  <c r="Y201" i="55"/>
  <c r="V202" i="55"/>
  <c r="Y202" i="55"/>
  <c r="V203" i="55"/>
  <c r="Y203" i="55"/>
  <c r="V204" i="55"/>
  <c r="V205" i="55"/>
  <c r="Y205" i="55"/>
  <c r="V206" i="55"/>
  <c r="Y206" i="55"/>
  <c r="V207" i="55"/>
  <c r="Y207" i="55"/>
  <c r="V208" i="55"/>
  <c r="V209" i="55"/>
  <c r="Y209" i="55"/>
  <c r="V210" i="55"/>
  <c r="Y210" i="55"/>
  <c r="V211" i="55"/>
  <c r="Y211" i="55"/>
  <c r="V212" i="55"/>
  <c r="V213" i="55"/>
  <c r="Y213" i="55"/>
  <c r="V214" i="55"/>
  <c r="Y214" i="55"/>
  <c r="V215" i="55"/>
  <c r="Y215" i="55"/>
  <c r="V216" i="55"/>
  <c r="V217" i="55"/>
  <c r="Y217" i="55"/>
  <c r="V218" i="55"/>
  <c r="Y218" i="55"/>
  <c r="V219" i="55"/>
  <c r="Y219" i="55"/>
  <c r="V220" i="55"/>
  <c r="V221" i="55"/>
  <c r="Y221" i="55"/>
  <c r="V222" i="55"/>
  <c r="Y222" i="55"/>
  <c r="V223" i="55"/>
  <c r="Y223" i="55"/>
  <c r="V224" i="55"/>
  <c r="V225" i="55"/>
  <c r="Y225" i="55"/>
  <c r="V226" i="55"/>
  <c r="Y226" i="55"/>
  <c r="V227" i="55"/>
  <c r="Y227" i="55"/>
  <c r="V228" i="55"/>
  <c r="V229" i="55"/>
  <c r="Y229" i="55"/>
  <c r="V230" i="55"/>
  <c r="Y230" i="55"/>
  <c r="V231" i="55"/>
  <c r="Y231" i="55"/>
  <c r="V232" i="55"/>
  <c r="V233" i="55"/>
  <c r="Y233" i="55"/>
  <c r="V234" i="55"/>
  <c r="Y234" i="55"/>
  <c r="V235" i="55"/>
  <c r="Y235" i="55"/>
  <c r="V236" i="55"/>
  <c r="V237" i="55"/>
  <c r="Y237" i="55"/>
  <c r="V238" i="55"/>
  <c r="Y238" i="55"/>
  <c r="V239" i="55"/>
  <c r="Y239" i="55"/>
  <c r="V240" i="55"/>
  <c r="V241" i="55"/>
  <c r="Y241" i="55"/>
  <c r="V242" i="55"/>
  <c r="Y242" i="55"/>
  <c r="V243" i="55"/>
  <c r="Y243" i="55"/>
  <c r="V244" i="55"/>
  <c r="Y244" i="55"/>
  <c r="V245" i="55"/>
  <c r="Y245" i="55"/>
  <c r="V246" i="55"/>
  <c r="Y246" i="55"/>
  <c r="V247" i="55"/>
  <c r="Y247" i="55"/>
  <c r="V248" i="55"/>
  <c r="Y248" i="55"/>
  <c r="V249" i="55"/>
  <c r="Y249" i="55"/>
  <c r="V250" i="55"/>
  <c r="Y250" i="55"/>
  <c r="V251" i="55"/>
  <c r="Y251" i="55"/>
  <c r="V252" i="55"/>
  <c r="Y252" i="55"/>
  <c r="V253" i="55"/>
  <c r="Y253" i="55"/>
  <c r="V254" i="55"/>
  <c r="Y254" i="55"/>
  <c r="V255" i="55"/>
  <c r="Y255" i="55"/>
  <c r="V256" i="55"/>
  <c r="Y256" i="55"/>
  <c r="V257" i="55"/>
  <c r="Y257" i="55"/>
  <c r="V258" i="55"/>
  <c r="Y258" i="55"/>
  <c r="V259" i="55"/>
  <c r="Y259" i="55"/>
  <c r="V260" i="55"/>
  <c r="Y260" i="55"/>
  <c r="V261" i="55"/>
  <c r="Y261" i="55"/>
  <c r="V262" i="55"/>
  <c r="Y262" i="55"/>
  <c r="V263" i="55"/>
  <c r="Y263" i="55"/>
  <c r="V264" i="55"/>
  <c r="Y264" i="55"/>
  <c r="V265" i="55"/>
  <c r="Y265" i="55"/>
  <c r="V266" i="55"/>
  <c r="Y266" i="55"/>
  <c r="V267" i="55"/>
  <c r="Y267" i="55"/>
  <c r="V268" i="55"/>
  <c r="Y268" i="55"/>
  <c r="V269" i="55"/>
  <c r="Y269" i="55"/>
  <c r="V270" i="55"/>
  <c r="Y270" i="55"/>
  <c r="V271" i="55"/>
  <c r="Y271" i="55"/>
  <c r="V272" i="55"/>
  <c r="Y272" i="55"/>
  <c r="V273" i="55"/>
  <c r="Y273" i="55"/>
  <c r="V274" i="55"/>
  <c r="Y274" i="55"/>
  <c r="V275" i="55"/>
  <c r="Y275" i="55"/>
  <c r="V276" i="55"/>
  <c r="Y276" i="55"/>
  <c r="V277" i="55"/>
  <c r="Y277" i="55"/>
  <c r="V278" i="55"/>
  <c r="Y278" i="55"/>
  <c r="V279" i="55"/>
  <c r="Y279" i="55"/>
  <c r="V280" i="55"/>
  <c r="Y280" i="55"/>
  <c r="V281" i="55"/>
  <c r="Y281" i="55"/>
  <c r="V282" i="55"/>
  <c r="Y282" i="55"/>
  <c r="V283" i="55"/>
  <c r="Y283" i="55"/>
  <c r="V284" i="55"/>
  <c r="Y284" i="55"/>
  <c r="V285" i="55"/>
  <c r="Y285" i="55"/>
  <c r="V286" i="55"/>
  <c r="Y286" i="55"/>
  <c r="V287" i="55"/>
  <c r="Y287" i="55"/>
  <c r="V288" i="55"/>
  <c r="Y288" i="55"/>
  <c r="V289" i="55"/>
  <c r="Y289" i="55"/>
  <c r="V290" i="55"/>
  <c r="Y290" i="55"/>
  <c r="V291" i="55"/>
  <c r="Y291" i="55"/>
  <c r="V292" i="55"/>
  <c r="Y292" i="55"/>
  <c r="V293" i="55"/>
  <c r="Y293" i="55"/>
  <c r="V294" i="55"/>
  <c r="Y294" i="55"/>
  <c r="V295" i="55"/>
  <c r="Y295" i="55"/>
  <c r="V296" i="55"/>
  <c r="Y296" i="55"/>
  <c r="V297" i="55"/>
  <c r="Y297" i="55"/>
  <c r="V298" i="55"/>
  <c r="Y298" i="55"/>
  <c r="V299" i="55"/>
  <c r="Y299" i="55"/>
  <c r="V300" i="55"/>
  <c r="Y300" i="55"/>
  <c r="V301" i="55"/>
  <c r="Y301" i="55"/>
  <c r="V302" i="55"/>
  <c r="Y302" i="55"/>
  <c r="V303" i="55"/>
  <c r="Y303" i="55"/>
  <c r="V304" i="55"/>
  <c r="Y304" i="55"/>
  <c r="V305" i="55"/>
  <c r="Y305" i="55"/>
  <c r="V306" i="55"/>
  <c r="Y306" i="55"/>
  <c r="V307" i="55"/>
  <c r="Y307" i="55"/>
  <c r="V308" i="55"/>
  <c r="Y308" i="55"/>
  <c r="V309" i="55"/>
  <c r="Y309" i="55"/>
  <c r="V310" i="55"/>
  <c r="Y310" i="55"/>
  <c r="V311" i="55"/>
  <c r="Y311" i="55"/>
  <c r="V312" i="55"/>
  <c r="Y312" i="55"/>
  <c r="V313" i="55"/>
  <c r="Y313" i="55"/>
  <c r="V314" i="55"/>
  <c r="Y314" i="55"/>
  <c r="V315" i="55"/>
  <c r="Y315" i="55"/>
  <c r="V316" i="55"/>
  <c r="Y316" i="55"/>
  <c r="V317" i="55"/>
  <c r="Y317" i="55"/>
  <c r="V318" i="55"/>
  <c r="Y318" i="55"/>
  <c r="V319" i="55"/>
  <c r="Y319" i="55"/>
  <c r="V320" i="55"/>
  <c r="Y320" i="55"/>
  <c r="V321" i="55"/>
  <c r="Y321" i="55"/>
  <c r="V322" i="55"/>
  <c r="Y322" i="55"/>
  <c r="V323" i="55"/>
  <c r="Y323" i="55"/>
  <c r="V324" i="55"/>
  <c r="Y324" i="55"/>
  <c r="V325" i="55"/>
  <c r="Y325" i="55"/>
  <c r="V326" i="55"/>
  <c r="Y326" i="55"/>
  <c r="V327" i="55"/>
  <c r="Y327" i="55"/>
  <c r="V328" i="55"/>
  <c r="Y328" i="55"/>
  <c r="V329" i="55"/>
  <c r="Y329" i="55"/>
  <c r="V330" i="55"/>
  <c r="Y330" i="55"/>
  <c r="V331" i="55"/>
  <c r="Y331" i="55"/>
  <c r="V332" i="55"/>
  <c r="Y332" i="55"/>
  <c r="V333" i="55"/>
  <c r="Y333" i="55"/>
  <c r="V334" i="55"/>
  <c r="Y334" i="55"/>
  <c r="V335" i="55"/>
  <c r="Y335" i="55"/>
  <c r="V336" i="55"/>
  <c r="Y336" i="55"/>
  <c r="V337" i="55"/>
  <c r="Y337" i="55"/>
  <c r="V338" i="55"/>
  <c r="Y338" i="55"/>
  <c r="V339" i="55"/>
  <c r="Y339" i="55"/>
  <c r="V340" i="55"/>
  <c r="Y340" i="55"/>
  <c r="V341" i="55"/>
  <c r="Y341" i="55"/>
  <c r="V342" i="55"/>
  <c r="Y342" i="55"/>
  <c r="V343" i="55"/>
  <c r="Y343" i="55"/>
  <c r="V344" i="55"/>
  <c r="Y344" i="55"/>
  <c r="V345" i="55"/>
  <c r="Y345" i="55"/>
  <c r="V346" i="55"/>
  <c r="Y346" i="55"/>
  <c r="V347" i="55"/>
  <c r="Y347" i="55"/>
  <c r="V348" i="55"/>
  <c r="Y348" i="55"/>
  <c r="V349" i="55"/>
  <c r="Y349" i="55"/>
  <c r="V350" i="55"/>
  <c r="Y350" i="55"/>
  <c r="V351" i="55"/>
  <c r="Y351" i="55"/>
  <c r="V352" i="55"/>
  <c r="Y352" i="55"/>
  <c r="V353" i="55"/>
  <c r="Y353" i="55"/>
  <c r="V354" i="55"/>
  <c r="Y354" i="55"/>
  <c r="V355" i="55"/>
  <c r="Y355" i="55"/>
  <c r="V356" i="55"/>
  <c r="Y356" i="55"/>
  <c r="V357" i="55"/>
  <c r="Y357" i="55"/>
  <c r="V358" i="55"/>
  <c r="Y358" i="55"/>
  <c r="V359" i="55"/>
  <c r="Y359" i="55"/>
  <c r="V360" i="55"/>
  <c r="Y360" i="55"/>
  <c r="V361" i="55"/>
  <c r="Y361" i="55"/>
  <c r="V362" i="55"/>
  <c r="Y362" i="55"/>
  <c r="V363" i="55"/>
  <c r="Y363" i="55"/>
  <c r="V364" i="55"/>
  <c r="Y364" i="55"/>
  <c r="V365" i="55"/>
  <c r="Y365" i="55"/>
  <c r="V366" i="55"/>
  <c r="Y366" i="55"/>
  <c r="V367" i="55"/>
  <c r="Y367" i="55"/>
  <c r="V368" i="55"/>
  <c r="Y368" i="55"/>
  <c r="V369" i="55"/>
  <c r="Y369" i="55"/>
  <c r="T369" i="55"/>
  <c r="T368" i="55"/>
  <c r="T367" i="55"/>
  <c r="T366" i="55"/>
  <c r="T365" i="55"/>
  <c r="T364" i="55"/>
  <c r="T363" i="55"/>
  <c r="T362" i="55"/>
  <c r="T361" i="55"/>
  <c r="T360" i="55"/>
  <c r="T359" i="55"/>
  <c r="T358" i="55"/>
  <c r="T357" i="55"/>
  <c r="T356" i="55"/>
  <c r="T355" i="55"/>
  <c r="T354" i="55"/>
  <c r="T353" i="55"/>
  <c r="T352" i="55"/>
  <c r="T351" i="55"/>
  <c r="T350" i="55"/>
  <c r="T349" i="55"/>
  <c r="T348" i="55"/>
  <c r="T347" i="55"/>
  <c r="T346" i="55"/>
  <c r="T345" i="55"/>
  <c r="T344" i="55"/>
  <c r="T343" i="55"/>
  <c r="T342" i="55"/>
  <c r="T341" i="55"/>
  <c r="T340" i="55"/>
  <c r="T339" i="55"/>
  <c r="T338" i="55"/>
  <c r="T337" i="55"/>
  <c r="T336" i="55"/>
  <c r="T335" i="55"/>
  <c r="T334" i="55"/>
  <c r="T333" i="55"/>
  <c r="T332" i="55"/>
  <c r="T331" i="55"/>
  <c r="T330" i="55"/>
  <c r="T329" i="55"/>
  <c r="T328" i="55"/>
  <c r="T327" i="55"/>
  <c r="T326" i="55"/>
  <c r="T325" i="55"/>
  <c r="T324" i="55"/>
  <c r="T323" i="55"/>
  <c r="T322" i="55"/>
  <c r="T321" i="55"/>
  <c r="T320" i="55"/>
  <c r="T319" i="55"/>
  <c r="T318" i="55"/>
  <c r="T317" i="55"/>
  <c r="T316" i="55"/>
  <c r="T315" i="55"/>
  <c r="T314" i="55"/>
  <c r="T313" i="55"/>
  <c r="T312" i="55"/>
  <c r="T311" i="55"/>
  <c r="T310" i="55"/>
  <c r="T309" i="55"/>
  <c r="T308" i="55"/>
  <c r="T307" i="55"/>
  <c r="T306" i="55"/>
  <c r="T305" i="55"/>
  <c r="T304" i="55"/>
  <c r="T303" i="55"/>
  <c r="T302" i="55"/>
  <c r="T301" i="55"/>
  <c r="T300" i="55"/>
  <c r="T299" i="55"/>
  <c r="T298" i="55"/>
  <c r="T297" i="55"/>
  <c r="T296" i="55"/>
  <c r="T295" i="55"/>
  <c r="T294" i="55"/>
  <c r="T293" i="55"/>
  <c r="T292" i="55"/>
  <c r="T291" i="55"/>
  <c r="T290" i="55"/>
  <c r="T289" i="55"/>
  <c r="T288" i="55"/>
  <c r="T287" i="55"/>
  <c r="T286" i="55"/>
  <c r="T285" i="55"/>
  <c r="T284" i="55"/>
  <c r="T283" i="55"/>
  <c r="T282" i="55"/>
  <c r="T281" i="55"/>
  <c r="T280" i="55"/>
  <c r="T279" i="55"/>
  <c r="T278" i="55"/>
  <c r="T277" i="55"/>
  <c r="T276" i="55"/>
  <c r="T275" i="55"/>
  <c r="T274" i="55"/>
  <c r="T273" i="55"/>
  <c r="T272" i="55"/>
  <c r="T271" i="55"/>
  <c r="T270" i="55"/>
  <c r="T269" i="55"/>
  <c r="T268" i="55"/>
  <c r="T267" i="55"/>
  <c r="T266" i="55"/>
  <c r="T265" i="55"/>
  <c r="T264" i="55"/>
  <c r="T263" i="55"/>
  <c r="T262" i="55"/>
  <c r="T261" i="55"/>
  <c r="T260" i="55"/>
  <c r="T259" i="55"/>
  <c r="T258" i="55"/>
  <c r="T257" i="55"/>
  <c r="T256" i="55"/>
  <c r="T255" i="55"/>
  <c r="T254" i="55"/>
  <c r="T253" i="55"/>
  <c r="T252" i="55"/>
  <c r="T251" i="55"/>
  <c r="T250" i="55"/>
  <c r="T249" i="55"/>
  <c r="T248" i="55"/>
  <c r="T247" i="55"/>
  <c r="T246" i="55"/>
  <c r="T245" i="55"/>
  <c r="T244" i="55"/>
  <c r="T243" i="55"/>
  <c r="T242" i="55"/>
  <c r="T241" i="55"/>
  <c r="T240" i="55"/>
  <c r="T239" i="55"/>
  <c r="T238" i="55"/>
  <c r="T237" i="55"/>
  <c r="T236" i="55"/>
  <c r="T235" i="55"/>
  <c r="T234" i="55"/>
  <c r="T233" i="55"/>
  <c r="T232" i="55"/>
  <c r="T231" i="55"/>
  <c r="T230" i="55"/>
  <c r="T229" i="55"/>
  <c r="T228" i="55"/>
  <c r="T227" i="55"/>
  <c r="T226" i="55"/>
  <c r="T225" i="55"/>
  <c r="T224" i="55"/>
  <c r="T223" i="55"/>
  <c r="T222" i="55"/>
  <c r="T221" i="55"/>
  <c r="T220" i="55"/>
  <c r="T219" i="55"/>
  <c r="T218" i="55"/>
  <c r="T217" i="55"/>
  <c r="T216" i="55"/>
  <c r="T215" i="55"/>
  <c r="T214" i="55"/>
  <c r="T213" i="55"/>
  <c r="T212" i="55"/>
  <c r="T211" i="55"/>
  <c r="T210" i="55"/>
  <c r="T209" i="55"/>
  <c r="T208" i="55"/>
  <c r="T207" i="55"/>
  <c r="T206" i="55"/>
  <c r="T205" i="55"/>
  <c r="T204" i="55"/>
  <c r="T203" i="55"/>
  <c r="T202" i="55"/>
  <c r="T201" i="55"/>
  <c r="T200" i="55"/>
  <c r="T199" i="55"/>
  <c r="T198" i="55"/>
  <c r="T197" i="55"/>
  <c r="T196" i="55"/>
  <c r="T195" i="55"/>
  <c r="T194" i="55"/>
  <c r="T193" i="55"/>
  <c r="T192" i="55"/>
  <c r="T191" i="55"/>
  <c r="T190" i="55"/>
  <c r="T189" i="55"/>
  <c r="T188" i="55"/>
  <c r="T187" i="55"/>
  <c r="T186" i="55"/>
  <c r="T185" i="55"/>
  <c r="T184" i="55"/>
  <c r="T183" i="55"/>
  <c r="T182" i="55"/>
  <c r="T181" i="55"/>
  <c r="T180"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E149" i="55"/>
  <c r="E88" i="55"/>
  <c r="E98" i="55"/>
  <c r="F86" i="55"/>
  <c r="F88" i="55"/>
  <c r="F98" i="55"/>
  <c r="F150" i="55"/>
  <c r="F106" i="55"/>
  <c r="G86" i="55"/>
  <c r="G88" i="55"/>
  <c r="G98" i="55"/>
  <c r="G106" i="55"/>
  <c r="H86" i="55"/>
  <c r="T156" i="55"/>
  <c r="F155" i="55"/>
  <c r="F156" i="55"/>
  <c r="E155" i="55"/>
  <c r="T155" i="55"/>
  <c r="T154" i="55"/>
  <c r="T153" i="55"/>
  <c r="T152" i="55"/>
  <c r="T151" i="55"/>
  <c r="T150" i="55"/>
  <c r="T149" i="55"/>
  <c r="T148" i="55"/>
  <c r="T147" i="55"/>
  <c r="T146" i="55"/>
  <c r="T145" i="55"/>
  <c r="T144" i="55"/>
  <c r="T143" i="55"/>
  <c r="T142" i="55"/>
  <c r="T141" i="55"/>
  <c r="T140" i="55"/>
  <c r="T139" i="55"/>
  <c r="T138" i="55"/>
  <c r="T137" i="55"/>
  <c r="T136" i="55"/>
  <c r="T135" i="55"/>
  <c r="E7" i="55"/>
  <c r="E90" i="55"/>
  <c r="E91" i="55"/>
  <c r="E94" i="55"/>
  <c r="D22" i="55"/>
  <c r="D24" i="55"/>
  <c r="E31" i="55"/>
  <c r="E38" i="55"/>
  <c r="E112" i="55"/>
  <c r="E41" i="55"/>
  <c r="E48" i="55"/>
  <c r="E113" i="55"/>
  <c r="E55" i="55"/>
  <c r="E61" i="55"/>
  <c r="E114" i="55"/>
  <c r="E117" i="55"/>
  <c r="E118" i="55"/>
  <c r="O10" i="55"/>
  <c r="T10" i="55"/>
  <c r="T11" i="55"/>
  <c r="T12" i="55"/>
  <c r="T13" i="55"/>
  <c r="T14" i="55"/>
  <c r="T15" i="55"/>
  <c r="T16" i="55"/>
  <c r="T17" i="55"/>
  <c r="T18" i="55"/>
  <c r="T19" i="55"/>
  <c r="T20" i="55"/>
  <c r="T21" i="55"/>
  <c r="T22" i="55"/>
  <c r="T23" i="55"/>
  <c r="T24" i="55"/>
  <c r="T25" i="55"/>
  <c r="T26" i="55"/>
  <c r="T27" i="55"/>
  <c r="T28" i="55"/>
  <c r="T29" i="55"/>
  <c r="T30" i="55"/>
  <c r="T31" i="55"/>
  <c r="T32" i="55"/>
  <c r="T33" i="55"/>
  <c r="T34" i="55"/>
  <c r="T35" i="55"/>
  <c r="T36" i="55"/>
  <c r="T37" i="55"/>
  <c r="T38" i="55"/>
  <c r="T39" i="55"/>
  <c r="T40" i="55"/>
  <c r="T41" i="55"/>
  <c r="T42" i="55"/>
  <c r="T43" i="55"/>
  <c r="T44" i="55"/>
  <c r="T45" i="55"/>
  <c r="T46" i="55"/>
  <c r="T47" i="55"/>
  <c r="T48" i="55"/>
  <c r="T49" i="55"/>
  <c r="T50" i="55"/>
  <c r="T51" i="55"/>
  <c r="T52" i="55"/>
  <c r="T53" i="55"/>
  <c r="T54" i="55"/>
  <c r="T55" i="55"/>
  <c r="T56" i="55"/>
  <c r="T57" i="55"/>
  <c r="T58" i="55"/>
  <c r="T59" i="55"/>
  <c r="T60" i="55"/>
  <c r="T61" i="55"/>
  <c r="T62" i="55"/>
  <c r="T63" i="55"/>
  <c r="T64" i="55"/>
  <c r="T65" i="55"/>
  <c r="T66" i="55"/>
  <c r="T67" i="55"/>
  <c r="T68" i="55"/>
  <c r="T69" i="55"/>
  <c r="T70" i="55"/>
  <c r="T71" i="55"/>
  <c r="T72" i="55"/>
  <c r="T73" i="55"/>
  <c r="T74" i="55"/>
  <c r="T75" i="55"/>
  <c r="T76" i="55"/>
  <c r="T77" i="55"/>
  <c r="T78" i="55"/>
  <c r="T79" i="55"/>
  <c r="T80" i="55"/>
  <c r="T81" i="55"/>
  <c r="T82" i="55"/>
  <c r="T83" i="55"/>
  <c r="T84" i="55"/>
  <c r="T85" i="55"/>
  <c r="T86" i="55"/>
  <c r="T87" i="55"/>
  <c r="T88" i="55"/>
  <c r="T89" i="55"/>
  <c r="T90" i="55"/>
  <c r="T91" i="55"/>
  <c r="T92" i="55"/>
  <c r="T93" i="55"/>
  <c r="T94" i="55"/>
  <c r="T95" i="55"/>
  <c r="T96" i="55"/>
  <c r="T97" i="55"/>
  <c r="T98" i="55"/>
  <c r="T99" i="55"/>
  <c r="T100" i="55"/>
  <c r="T101" i="55"/>
  <c r="T102" i="55"/>
  <c r="T103" i="55"/>
  <c r="T104" i="55"/>
  <c r="T105" i="55"/>
  <c r="T106" i="55"/>
  <c r="T107" i="55"/>
  <c r="T108" i="55"/>
  <c r="T109" i="55"/>
  <c r="T110" i="55"/>
  <c r="T111" i="55"/>
  <c r="T112" i="55"/>
  <c r="T113" i="55"/>
  <c r="T114" i="55"/>
  <c r="T115" i="55"/>
  <c r="T116" i="55"/>
  <c r="T117" i="55"/>
  <c r="T118" i="55"/>
  <c r="T119" i="55"/>
  <c r="T120" i="55"/>
  <c r="T121" i="55"/>
  <c r="T122" i="55"/>
  <c r="T123" i="55"/>
  <c r="T124" i="55"/>
  <c r="T125" i="55"/>
  <c r="T126" i="55"/>
  <c r="T127" i="55"/>
  <c r="T128" i="55"/>
  <c r="T129" i="55"/>
  <c r="T130" i="55"/>
  <c r="T131" i="55"/>
  <c r="T132" i="55"/>
  <c r="T133" i="55"/>
  <c r="T134" i="55"/>
  <c r="E73" i="55"/>
  <c r="D123" i="55"/>
  <c r="F90" i="55"/>
  <c r="F91" i="55"/>
  <c r="F93" i="55"/>
  <c r="G93" i="55"/>
  <c r="F96" i="55"/>
  <c r="F97" i="55"/>
  <c r="F99" i="55"/>
  <c r="F102" i="55"/>
  <c r="F104" i="55"/>
  <c r="F118" i="55"/>
  <c r="F32" i="55"/>
  <c r="F38" i="55"/>
  <c r="F41" i="55"/>
  <c r="F42" i="55"/>
  <c r="F48" i="55"/>
  <c r="F113" i="55"/>
  <c r="F56" i="55"/>
  <c r="F61" i="55"/>
  <c r="F114" i="55"/>
  <c r="F116" i="55"/>
  <c r="F117" i="55"/>
  <c r="O11" i="55"/>
  <c r="G90" i="55"/>
  <c r="G91" i="55"/>
  <c r="G94" i="55"/>
  <c r="G96" i="55"/>
  <c r="G97" i="55"/>
  <c r="H97" i="55"/>
  <c r="I97" i="55"/>
  <c r="J97" i="55"/>
  <c r="K97" i="55"/>
  <c r="G102" i="55"/>
  <c r="G104" i="55"/>
  <c r="G57" i="55"/>
  <c r="G61" i="55"/>
  <c r="G111" i="55"/>
  <c r="G41" i="55"/>
  <c r="G42" i="55"/>
  <c r="G114" i="55"/>
  <c r="G117" i="55"/>
  <c r="O12" i="55"/>
  <c r="H93" i="55"/>
  <c r="I93" i="55"/>
  <c r="J93" i="55"/>
  <c r="K93" i="55"/>
  <c r="H41" i="55"/>
  <c r="H42" i="55"/>
  <c r="O13" i="55"/>
  <c r="I41" i="55"/>
  <c r="I42" i="55"/>
  <c r="O14" i="55"/>
  <c r="J41" i="55"/>
  <c r="J42" i="55"/>
  <c r="J43" i="55"/>
  <c r="E62" i="55"/>
  <c r="F62" i="55"/>
  <c r="O15" i="55"/>
  <c r="D134" i="55"/>
  <c r="K74" i="55"/>
  <c r="K61" i="55"/>
  <c r="K41" i="55"/>
  <c r="K42" i="55"/>
  <c r="O16" i="55"/>
  <c r="O17" i="55"/>
  <c r="O18" i="55"/>
  <c r="O19" i="55"/>
  <c r="O20" i="55"/>
  <c r="O21" i="55"/>
  <c r="O22" i="55"/>
  <c r="O23" i="55"/>
  <c r="O24" i="55"/>
  <c r="O25" i="55"/>
  <c r="O26" i="55"/>
  <c r="O27" i="55"/>
  <c r="O28" i="55"/>
  <c r="O29" i="55"/>
  <c r="O30" i="55"/>
  <c r="O31" i="55"/>
  <c r="R31" i="55"/>
  <c r="O32" i="55"/>
  <c r="O33" i="55"/>
  <c r="O34" i="55"/>
  <c r="O35" i="55"/>
  <c r="R35" i="55"/>
  <c r="O36" i="55"/>
  <c r="O37" i="55"/>
  <c r="O38" i="55"/>
  <c r="O39" i="55"/>
  <c r="R39" i="55"/>
  <c r="D5" i="54"/>
  <c r="E6" i="54"/>
  <c r="D11" i="54"/>
  <c r="W10" i="54"/>
  <c r="E10" i="54"/>
  <c r="V10" i="54"/>
  <c r="E9" i="54"/>
  <c r="Y10" i="54"/>
  <c r="V11" i="54"/>
  <c r="Y11" i="54"/>
  <c r="V12" i="54"/>
  <c r="Y12" i="54"/>
  <c r="V13" i="54"/>
  <c r="Y13" i="54"/>
  <c r="V14" i="54"/>
  <c r="Y14" i="54"/>
  <c r="V15" i="54"/>
  <c r="Y15" i="54"/>
  <c r="V16" i="54"/>
  <c r="Y16" i="54"/>
  <c r="V17" i="54"/>
  <c r="Y17" i="54"/>
  <c r="V18" i="54"/>
  <c r="Y18" i="54"/>
  <c r="V19" i="54"/>
  <c r="Y19" i="54"/>
  <c r="V20" i="54"/>
  <c r="Y20" i="54"/>
  <c r="V21" i="54"/>
  <c r="Y21" i="54"/>
  <c r="V22" i="54"/>
  <c r="Y22" i="54"/>
  <c r="V23" i="54"/>
  <c r="Y23" i="54"/>
  <c r="V24" i="54"/>
  <c r="Y24" i="54"/>
  <c r="V25" i="54"/>
  <c r="Y25" i="54"/>
  <c r="V26" i="54"/>
  <c r="Y26" i="54"/>
  <c r="V27" i="54"/>
  <c r="Y27" i="54"/>
  <c r="V28" i="54"/>
  <c r="Y28" i="54"/>
  <c r="V29" i="54"/>
  <c r="Y29" i="54"/>
  <c r="V30" i="54"/>
  <c r="Y30" i="54"/>
  <c r="V31" i="54"/>
  <c r="Y31" i="54"/>
  <c r="V32" i="54"/>
  <c r="Y32" i="54"/>
  <c r="V33" i="54"/>
  <c r="Y33" i="54"/>
  <c r="V34" i="54"/>
  <c r="Y34" i="54"/>
  <c r="V35" i="54"/>
  <c r="Y35" i="54"/>
  <c r="V36" i="54"/>
  <c r="Y36" i="54"/>
  <c r="V37" i="54"/>
  <c r="Y37" i="54"/>
  <c r="V38" i="54"/>
  <c r="Y38" i="54"/>
  <c r="V39" i="54"/>
  <c r="Y39" i="54"/>
  <c r="V40" i="54"/>
  <c r="Y40" i="54"/>
  <c r="V41" i="54"/>
  <c r="Y41" i="54"/>
  <c r="V42" i="54"/>
  <c r="Y42" i="54"/>
  <c r="V43" i="54"/>
  <c r="Y43" i="54"/>
  <c r="V44" i="54"/>
  <c r="Y44" i="54"/>
  <c r="V45" i="54"/>
  <c r="Y45" i="54"/>
  <c r="V46" i="54"/>
  <c r="Y46" i="54"/>
  <c r="V47" i="54"/>
  <c r="Y47" i="54"/>
  <c r="V48" i="54"/>
  <c r="Y48" i="54"/>
  <c r="V49" i="54"/>
  <c r="Y49" i="54"/>
  <c r="V50" i="54"/>
  <c r="Y50" i="54"/>
  <c r="V51" i="54"/>
  <c r="Y51" i="54"/>
  <c r="V52" i="54"/>
  <c r="Y52" i="54"/>
  <c r="V53" i="54"/>
  <c r="Y53" i="54"/>
  <c r="V54" i="54"/>
  <c r="Y54" i="54"/>
  <c r="V55" i="54"/>
  <c r="Y55" i="54"/>
  <c r="V56" i="54"/>
  <c r="Y56" i="54"/>
  <c r="V57" i="54"/>
  <c r="Y57" i="54"/>
  <c r="V58" i="54"/>
  <c r="Y58" i="54"/>
  <c r="V59" i="54"/>
  <c r="Y59" i="54"/>
  <c r="V60" i="54"/>
  <c r="Y60" i="54"/>
  <c r="V61" i="54"/>
  <c r="Y61" i="54"/>
  <c r="V62" i="54"/>
  <c r="Y62" i="54"/>
  <c r="V63" i="54"/>
  <c r="Y63" i="54"/>
  <c r="V64" i="54"/>
  <c r="Y64" i="54"/>
  <c r="V65" i="54"/>
  <c r="Y65" i="54"/>
  <c r="V66" i="54"/>
  <c r="Y66" i="54"/>
  <c r="V67" i="54"/>
  <c r="Y67" i="54"/>
  <c r="V68" i="54"/>
  <c r="Y68" i="54"/>
  <c r="V69" i="54"/>
  <c r="Y69" i="54"/>
  <c r="V70" i="54"/>
  <c r="Y70" i="54"/>
  <c r="V71" i="54"/>
  <c r="Y71" i="54"/>
  <c r="V72" i="54"/>
  <c r="Y72" i="54"/>
  <c r="V73" i="54"/>
  <c r="Y73" i="54"/>
  <c r="V74" i="54"/>
  <c r="Y74" i="54"/>
  <c r="V75" i="54"/>
  <c r="Y75" i="54"/>
  <c r="V76" i="54"/>
  <c r="Y76" i="54"/>
  <c r="V77" i="54"/>
  <c r="Y77" i="54"/>
  <c r="V78" i="54"/>
  <c r="Y78" i="54"/>
  <c r="V79" i="54"/>
  <c r="Y79" i="54"/>
  <c r="V80" i="54"/>
  <c r="Y80" i="54"/>
  <c r="V81" i="54"/>
  <c r="Y81" i="54"/>
  <c r="V82" i="54"/>
  <c r="Y82" i="54"/>
  <c r="V83" i="54"/>
  <c r="Y83" i="54"/>
  <c r="V84" i="54"/>
  <c r="Y84" i="54"/>
  <c r="V85" i="54"/>
  <c r="Y85" i="54"/>
  <c r="V86" i="54"/>
  <c r="Y86" i="54"/>
  <c r="V87" i="54"/>
  <c r="Y87" i="54"/>
  <c r="V88" i="54"/>
  <c r="Y88" i="54"/>
  <c r="V89" i="54"/>
  <c r="Y89" i="54"/>
  <c r="V90" i="54"/>
  <c r="Y90" i="54"/>
  <c r="V91" i="54"/>
  <c r="Y91" i="54"/>
  <c r="V92" i="54"/>
  <c r="Y92" i="54"/>
  <c r="V93" i="54"/>
  <c r="Y93" i="54"/>
  <c r="V94" i="54"/>
  <c r="Y94" i="54"/>
  <c r="V95" i="54"/>
  <c r="Y95" i="54"/>
  <c r="V96" i="54"/>
  <c r="Y96" i="54"/>
  <c r="V97" i="54"/>
  <c r="Y97" i="54"/>
  <c r="V98" i="54"/>
  <c r="Y98" i="54"/>
  <c r="V99" i="54"/>
  <c r="Y99" i="54"/>
  <c r="V100" i="54"/>
  <c r="Y100" i="54"/>
  <c r="V101" i="54"/>
  <c r="Y101" i="54"/>
  <c r="V102" i="54"/>
  <c r="Y102" i="54"/>
  <c r="V103" i="54"/>
  <c r="Y103" i="54"/>
  <c r="V104" i="54"/>
  <c r="Y104" i="54"/>
  <c r="V105" i="54"/>
  <c r="Y105" i="54"/>
  <c r="V106" i="54"/>
  <c r="Y106" i="54"/>
  <c r="V107" i="54"/>
  <c r="Y107" i="54"/>
  <c r="V108" i="54"/>
  <c r="Y108" i="54"/>
  <c r="V109" i="54"/>
  <c r="Y109" i="54"/>
  <c r="V110" i="54"/>
  <c r="Y110" i="54"/>
  <c r="V111" i="54"/>
  <c r="Y111" i="54"/>
  <c r="V112" i="54"/>
  <c r="Y112" i="54"/>
  <c r="V113" i="54"/>
  <c r="Y113" i="54"/>
  <c r="V114" i="54"/>
  <c r="Y114" i="54"/>
  <c r="V115" i="54"/>
  <c r="Y115" i="54"/>
  <c r="V116" i="54"/>
  <c r="Y116" i="54"/>
  <c r="V117" i="54"/>
  <c r="Y117" i="54"/>
  <c r="V118" i="54"/>
  <c r="Y118" i="54"/>
  <c r="V119" i="54"/>
  <c r="Y119" i="54"/>
  <c r="V120" i="54"/>
  <c r="Y120" i="54"/>
  <c r="V121" i="54"/>
  <c r="Y121" i="54"/>
  <c r="V122" i="54"/>
  <c r="Y122" i="54"/>
  <c r="V123" i="54"/>
  <c r="Y123" i="54"/>
  <c r="V124" i="54"/>
  <c r="Y124" i="54"/>
  <c r="V125" i="54"/>
  <c r="Y125" i="54"/>
  <c r="V126" i="54"/>
  <c r="Y126" i="54"/>
  <c r="V127" i="54"/>
  <c r="Y127" i="54"/>
  <c r="V128" i="54"/>
  <c r="Y128" i="54"/>
  <c r="V129" i="54"/>
  <c r="Y129" i="54"/>
  <c r="V130" i="54"/>
  <c r="Y130" i="54"/>
  <c r="V131" i="54"/>
  <c r="Y131" i="54"/>
  <c r="V132" i="54"/>
  <c r="Y132" i="54"/>
  <c r="V133" i="54"/>
  <c r="Y133" i="54"/>
  <c r="V134" i="54"/>
  <c r="Y134" i="54"/>
  <c r="V135" i="54"/>
  <c r="Y135" i="54"/>
  <c r="V136" i="54"/>
  <c r="Y136" i="54"/>
  <c r="V137" i="54"/>
  <c r="Y137" i="54"/>
  <c r="V138" i="54"/>
  <c r="Y138" i="54"/>
  <c r="V139" i="54"/>
  <c r="Y139" i="54"/>
  <c r="V140" i="54"/>
  <c r="Y140" i="54"/>
  <c r="V141" i="54"/>
  <c r="Y141" i="54"/>
  <c r="V142" i="54"/>
  <c r="Y142" i="54"/>
  <c r="V143" i="54"/>
  <c r="Y143" i="54"/>
  <c r="V144" i="54"/>
  <c r="Y144" i="54"/>
  <c r="V145" i="54"/>
  <c r="Y145" i="54"/>
  <c r="V146" i="54"/>
  <c r="Y146" i="54"/>
  <c r="V147" i="54"/>
  <c r="Y147" i="54"/>
  <c r="V148" i="54"/>
  <c r="Y148" i="54"/>
  <c r="V149" i="54"/>
  <c r="Y149" i="54"/>
  <c r="V150" i="54"/>
  <c r="Y150" i="54"/>
  <c r="V151" i="54"/>
  <c r="Y151" i="54"/>
  <c r="V152" i="54"/>
  <c r="Y152" i="54"/>
  <c r="V153" i="54"/>
  <c r="Y153" i="54"/>
  <c r="V154" i="54"/>
  <c r="Y154" i="54"/>
  <c r="V155" i="54"/>
  <c r="Y155" i="54"/>
  <c r="V156" i="54"/>
  <c r="Y156" i="54"/>
  <c r="V157" i="54"/>
  <c r="Y157" i="54"/>
  <c r="V158" i="54"/>
  <c r="Y158" i="54"/>
  <c r="V159" i="54"/>
  <c r="Y159" i="54"/>
  <c r="V160" i="54"/>
  <c r="Y160" i="54"/>
  <c r="V161" i="54"/>
  <c r="Y161" i="54"/>
  <c r="V162" i="54"/>
  <c r="Y162" i="54"/>
  <c r="V163" i="54"/>
  <c r="Y163" i="54"/>
  <c r="V164" i="54"/>
  <c r="Y164" i="54"/>
  <c r="V165" i="54"/>
  <c r="Y165" i="54"/>
  <c r="V166" i="54"/>
  <c r="Y166" i="54"/>
  <c r="V167" i="54"/>
  <c r="Y167" i="54"/>
  <c r="V168" i="54"/>
  <c r="Y168" i="54"/>
  <c r="V169" i="54"/>
  <c r="Y169" i="54"/>
  <c r="V170" i="54"/>
  <c r="Y170" i="54"/>
  <c r="V171" i="54"/>
  <c r="Y171" i="54"/>
  <c r="V172" i="54"/>
  <c r="Y172" i="54"/>
  <c r="V173" i="54"/>
  <c r="Y173" i="54"/>
  <c r="V174" i="54"/>
  <c r="Y174" i="54"/>
  <c r="V175" i="54"/>
  <c r="Y175" i="54"/>
  <c r="V176" i="54"/>
  <c r="Y176" i="54"/>
  <c r="V177" i="54"/>
  <c r="Y177" i="54"/>
  <c r="V178" i="54"/>
  <c r="Y178" i="54"/>
  <c r="V179" i="54"/>
  <c r="Y179" i="54"/>
  <c r="V180" i="54"/>
  <c r="Y180" i="54"/>
  <c r="V181" i="54"/>
  <c r="Y181" i="54"/>
  <c r="V182" i="54"/>
  <c r="Y182" i="54"/>
  <c r="V183" i="54"/>
  <c r="Y183" i="54"/>
  <c r="V184" i="54"/>
  <c r="Y184" i="54"/>
  <c r="V185" i="54"/>
  <c r="Y185" i="54"/>
  <c r="V186" i="54"/>
  <c r="Y186" i="54"/>
  <c r="V187" i="54"/>
  <c r="Y187" i="54"/>
  <c r="V188" i="54"/>
  <c r="Y188" i="54"/>
  <c r="V189" i="54"/>
  <c r="Y189" i="54"/>
  <c r="V190" i="54"/>
  <c r="Y190" i="54"/>
  <c r="V191" i="54"/>
  <c r="Y191" i="54"/>
  <c r="V192" i="54"/>
  <c r="Y192" i="54"/>
  <c r="V193" i="54"/>
  <c r="Y193" i="54"/>
  <c r="V194" i="54"/>
  <c r="Y194" i="54"/>
  <c r="V195" i="54"/>
  <c r="Y195" i="54"/>
  <c r="V196" i="54"/>
  <c r="Y196" i="54"/>
  <c r="V197" i="54"/>
  <c r="Y197" i="54"/>
  <c r="V198" i="54"/>
  <c r="Y198" i="54"/>
  <c r="V199" i="54"/>
  <c r="Y199" i="54"/>
  <c r="V200" i="54"/>
  <c r="Y200" i="54"/>
  <c r="V201" i="54"/>
  <c r="Y201" i="54"/>
  <c r="V202" i="54"/>
  <c r="Y202" i="54"/>
  <c r="V203" i="54"/>
  <c r="Y203" i="54"/>
  <c r="V204" i="54"/>
  <c r="Y204" i="54"/>
  <c r="V205" i="54"/>
  <c r="Y205" i="54"/>
  <c r="V206" i="54"/>
  <c r="Y206" i="54"/>
  <c r="V207" i="54"/>
  <c r="Y207" i="54"/>
  <c r="V208" i="54"/>
  <c r="Y208" i="54"/>
  <c r="V209" i="54"/>
  <c r="Y209" i="54"/>
  <c r="V210" i="54"/>
  <c r="Y210" i="54"/>
  <c r="V211" i="54"/>
  <c r="Y211" i="54"/>
  <c r="V212" i="54"/>
  <c r="Y212" i="54"/>
  <c r="V213" i="54"/>
  <c r="Y213" i="54"/>
  <c r="V214" i="54"/>
  <c r="Y214" i="54"/>
  <c r="V215" i="54"/>
  <c r="Y215" i="54"/>
  <c r="V216" i="54"/>
  <c r="Y216" i="54"/>
  <c r="V217" i="54"/>
  <c r="Y217" i="54"/>
  <c r="V218" i="54"/>
  <c r="Y218" i="54"/>
  <c r="V219" i="54"/>
  <c r="Y219" i="54"/>
  <c r="V220" i="54"/>
  <c r="Y220" i="54"/>
  <c r="V221" i="54"/>
  <c r="Y221" i="54"/>
  <c r="V222" i="54"/>
  <c r="Y222" i="54"/>
  <c r="V223" i="54"/>
  <c r="Y223" i="54"/>
  <c r="V224" i="54"/>
  <c r="Y224" i="54"/>
  <c r="V225" i="54"/>
  <c r="Y225" i="54"/>
  <c r="V226" i="54"/>
  <c r="Y226" i="54"/>
  <c r="V227" i="54"/>
  <c r="Y227" i="54"/>
  <c r="V228" i="54"/>
  <c r="Y228" i="54"/>
  <c r="V229" i="54"/>
  <c r="Y229" i="54"/>
  <c r="V230" i="54"/>
  <c r="Y230" i="54"/>
  <c r="V231" i="54"/>
  <c r="Y231" i="54"/>
  <c r="V232" i="54"/>
  <c r="Y232" i="54"/>
  <c r="V233" i="54"/>
  <c r="Y233" i="54"/>
  <c r="V234" i="54"/>
  <c r="Y234" i="54"/>
  <c r="V235" i="54"/>
  <c r="Y235" i="54"/>
  <c r="V236" i="54"/>
  <c r="Y236" i="54"/>
  <c r="V237" i="54"/>
  <c r="Y237" i="54"/>
  <c r="V238" i="54"/>
  <c r="Y238" i="54"/>
  <c r="V239" i="54"/>
  <c r="Y239" i="54"/>
  <c r="V240" i="54"/>
  <c r="Y240" i="54"/>
  <c r="V241" i="54"/>
  <c r="Y241" i="54"/>
  <c r="V242" i="54"/>
  <c r="Y242" i="54"/>
  <c r="V243" i="54"/>
  <c r="Y243" i="54"/>
  <c r="V244" i="54"/>
  <c r="Y244" i="54"/>
  <c r="V245" i="54"/>
  <c r="Y245" i="54"/>
  <c r="V246" i="54"/>
  <c r="Y246" i="54"/>
  <c r="V247" i="54"/>
  <c r="Y247" i="54"/>
  <c r="V248" i="54"/>
  <c r="Y248" i="54"/>
  <c r="V249" i="54"/>
  <c r="Y249" i="54"/>
  <c r="V250" i="54"/>
  <c r="Y250" i="54"/>
  <c r="V251" i="54"/>
  <c r="Y251" i="54"/>
  <c r="V252" i="54"/>
  <c r="Y252" i="54"/>
  <c r="V253" i="54"/>
  <c r="Y253" i="54"/>
  <c r="V254" i="54"/>
  <c r="Y254" i="54"/>
  <c r="V255" i="54"/>
  <c r="Y255" i="54"/>
  <c r="V256" i="54"/>
  <c r="Y256" i="54"/>
  <c r="V257" i="54"/>
  <c r="Y257" i="54"/>
  <c r="V258" i="54"/>
  <c r="Y258" i="54"/>
  <c r="V259" i="54"/>
  <c r="Y259" i="54"/>
  <c r="V260" i="54"/>
  <c r="Y260" i="54"/>
  <c r="V261" i="54"/>
  <c r="Y261" i="54"/>
  <c r="V262" i="54"/>
  <c r="Y262" i="54"/>
  <c r="V263" i="54"/>
  <c r="Y263" i="54"/>
  <c r="V264" i="54"/>
  <c r="Y264" i="54"/>
  <c r="V265" i="54"/>
  <c r="Y265" i="54"/>
  <c r="V266" i="54"/>
  <c r="Y266" i="54"/>
  <c r="V267" i="54"/>
  <c r="Y267" i="54"/>
  <c r="V268" i="54"/>
  <c r="Y268" i="54"/>
  <c r="V269" i="54"/>
  <c r="Y269" i="54"/>
  <c r="V270" i="54"/>
  <c r="Y270" i="54"/>
  <c r="V271" i="54"/>
  <c r="Y271" i="54"/>
  <c r="V272" i="54"/>
  <c r="Y272" i="54"/>
  <c r="V273" i="54"/>
  <c r="Y273" i="54"/>
  <c r="V274" i="54"/>
  <c r="Y274" i="54"/>
  <c r="V275" i="54"/>
  <c r="Y275" i="54"/>
  <c r="V276" i="54"/>
  <c r="Y276" i="54"/>
  <c r="V277" i="54"/>
  <c r="Y277" i="54"/>
  <c r="V278" i="54"/>
  <c r="Y278" i="54"/>
  <c r="V279" i="54"/>
  <c r="Y279" i="54"/>
  <c r="V280" i="54"/>
  <c r="Y280" i="54"/>
  <c r="V281" i="54"/>
  <c r="Y281" i="54"/>
  <c r="V282" i="54"/>
  <c r="Y282" i="54"/>
  <c r="V283" i="54"/>
  <c r="Y283" i="54"/>
  <c r="V284" i="54"/>
  <c r="Y284" i="54"/>
  <c r="V285" i="54"/>
  <c r="Y285" i="54"/>
  <c r="V286" i="54"/>
  <c r="Y286" i="54"/>
  <c r="V287" i="54"/>
  <c r="Y287" i="54"/>
  <c r="V288" i="54"/>
  <c r="Y288" i="54"/>
  <c r="V289" i="54"/>
  <c r="Y289" i="54"/>
  <c r="V290" i="54"/>
  <c r="Y290" i="54"/>
  <c r="V291" i="54"/>
  <c r="Y291" i="54"/>
  <c r="V292" i="54"/>
  <c r="Y292" i="54"/>
  <c r="V293" i="54"/>
  <c r="Y293" i="54"/>
  <c r="V294" i="54"/>
  <c r="Y294" i="54"/>
  <c r="V295" i="54"/>
  <c r="Y295" i="54"/>
  <c r="V296" i="54"/>
  <c r="Y296" i="54"/>
  <c r="V297" i="54"/>
  <c r="Y297" i="54"/>
  <c r="V298" i="54"/>
  <c r="Y298" i="54"/>
  <c r="V299" i="54"/>
  <c r="Y299" i="54"/>
  <c r="V300" i="54"/>
  <c r="Y300" i="54"/>
  <c r="V301" i="54"/>
  <c r="Y301" i="54"/>
  <c r="V302" i="54"/>
  <c r="Y302" i="54"/>
  <c r="V303" i="54"/>
  <c r="Y303" i="54"/>
  <c r="V304" i="54"/>
  <c r="Y304" i="54"/>
  <c r="V305" i="54"/>
  <c r="Y305" i="54"/>
  <c r="V306" i="54"/>
  <c r="Y306" i="54"/>
  <c r="V307" i="54"/>
  <c r="Y307" i="54"/>
  <c r="V308" i="54"/>
  <c r="Y308" i="54"/>
  <c r="V309" i="54"/>
  <c r="Y309" i="54"/>
  <c r="V310" i="54"/>
  <c r="Y310" i="54"/>
  <c r="V311" i="54"/>
  <c r="Y311" i="54"/>
  <c r="V312" i="54"/>
  <c r="Y312" i="54"/>
  <c r="V313" i="54"/>
  <c r="Y313" i="54"/>
  <c r="V314" i="54"/>
  <c r="Y314" i="54"/>
  <c r="V315" i="54"/>
  <c r="Y315" i="54"/>
  <c r="V316" i="54"/>
  <c r="Y316" i="54"/>
  <c r="V317" i="54"/>
  <c r="Y317" i="54"/>
  <c r="V318" i="54"/>
  <c r="Y318" i="54"/>
  <c r="V319" i="54"/>
  <c r="Y319" i="54"/>
  <c r="V320" i="54"/>
  <c r="Y320" i="54"/>
  <c r="V321" i="54"/>
  <c r="Y321" i="54"/>
  <c r="V322" i="54"/>
  <c r="Y322" i="54"/>
  <c r="V323" i="54"/>
  <c r="Y323" i="54"/>
  <c r="V324" i="54"/>
  <c r="Y324" i="54"/>
  <c r="V325" i="54"/>
  <c r="Y325" i="54"/>
  <c r="V326" i="54"/>
  <c r="Y326" i="54"/>
  <c r="V327" i="54"/>
  <c r="Y327" i="54"/>
  <c r="V328" i="54"/>
  <c r="Y328" i="54"/>
  <c r="V329" i="54"/>
  <c r="Y329" i="54"/>
  <c r="V330" i="54"/>
  <c r="Y330" i="54"/>
  <c r="V331" i="54"/>
  <c r="Y331" i="54"/>
  <c r="V332" i="54"/>
  <c r="Y332" i="54"/>
  <c r="V333" i="54"/>
  <c r="Y333" i="54"/>
  <c r="V334" i="54"/>
  <c r="Y334" i="54"/>
  <c r="V335" i="54"/>
  <c r="Y335" i="54"/>
  <c r="V336" i="54"/>
  <c r="Y336" i="54"/>
  <c r="V337" i="54"/>
  <c r="Y337" i="54"/>
  <c r="V338" i="54"/>
  <c r="Y338" i="54"/>
  <c r="V339" i="54"/>
  <c r="Y339" i="54"/>
  <c r="V340" i="54"/>
  <c r="Y340" i="54"/>
  <c r="V341" i="54"/>
  <c r="Y341" i="54"/>
  <c r="V342" i="54"/>
  <c r="Y342" i="54"/>
  <c r="V343" i="54"/>
  <c r="Y343" i="54"/>
  <c r="V344" i="54"/>
  <c r="Y344" i="54"/>
  <c r="V345" i="54"/>
  <c r="Y345" i="54"/>
  <c r="V346" i="54"/>
  <c r="Y346" i="54"/>
  <c r="V347" i="54"/>
  <c r="Y347" i="54"/>
  <c r="V348" i="54"/>
  <c r="Y348" i="54"/>
  <c r="V349" i="54"/>
  <c r="Y349" i="54"/>
  <c r="V350" i="54"/>
  <c r="Y350" i="54"/>
  <c r="V351" i="54"/>
  <c r="Y351" i="54"/>
  <c r="V352" i="54"/>
  <c r="Y352" i="54"/>
  <c r="V353" i="54"/>
  <c r="Y353" i="54"/>
  <c r="V354" i="54"/>
  <c r="Y354" i="54"/>
  <c r="V355" i="54"/>
  <c r="Y355" i="54"/>
  <c r="V356" i="54"/>
  <c r="Y356" i="54"/>
  <c r="V357" i="54"/>
  <c r="Y357" i="54"/>
  <c r="V358" i="54"/>
  <c r="Y358" i="54"/>
  <c r="V359" i="54"/>
  <c r="Y359" i="54"/>
  <c r="V360" i="54"/>
  <c r="Y360" i="54"/>
  <c r="V361" i="54"/>
  <c r="Y361" i="54"/>
  <c r="V362" i="54"/>
  <c r="Y362" i="54"/>
  <c r="V363" i="54"/>
  <c r="Y363" i="54"/>
  <c r="V364" i="54"/>
  <c r="Y364" i="54"/>
  <c r="V365" i="54"/>
  <c r="Y365" i="54"/>
  <c r="V366" i="54"/>
  <c r="Y366" i="54"/>
  <c r="V367" i="54"/>
  <c r="Y367" i="54"/>
  <c r="V368" i="54"/>
  <c r="Y368" i="54"/>
  <c r="V369" i="54"/>
  <c r="Y369" i="54"/>
  <c r="T369" i="54"/>
  <c r="T368" i="54"/>
  <c r="T367" i="54"/>
  <c r="T366" i="54"/>
  <c r="T365" i="54"/>
  <c r="T364" i="54"/>
  <c r="T363" i="54"/>
  <c r="T362" i="54"/>
  <c r="T361" i="54"/>
  <c r="T360" i="54"/>
  <c r="T359" i="54"/>
  <c r="T358" i="54"/>
  <c r="T357" i="54"/>
  <c r="T356" i="54"/>
  <c r="T355" i="54"/>
  <c r="T354" i="54"/>
  <c r="T353" i="54"/>
  <c r="T352" i="54"/>
  <c r="T351" i="54"/>
  <c r="T350" i="54"/>
  <c r="T349" i="54"/>
  <c r="T348" i="54"/>
  <c r="T347" i="54"/>
  <c r="T346" i="54"/>
  <c r="T345" i="54"/>
  <c r="T344" i="54"/>
  <c r="T343" i="54"/>
  <c r="T342" i="54"/>
  <c r="T341" i="54"/>
  <c r="T340" i="54"/>
  <c r="T339" i="54"/>
  <c r="T338" i="54"/>
  <c r="T337" i="54"/>
  <c r="T336" i="54"/>
  <c r="T335" i="54"/>
  <c r="T334" i="54"/>
  <c r="T333" i="54"/>
  <c r="T332" i="54"/>
  <c r="T331" i="54"/>
  <c r="T330" i="54"/>
  <c r="T329" i="54"/>
  <c r="T328" i="54"/>
  <c r="T327" i="54"/>
  <c r="T326" i="54"/>
  <c r="T325" i="54"/>
  <c r="T324" i="54"/>
  <c r="T323" i="54"/>
  <c r="T322" i="54"/>
  <c r="T321" i="54"/>
  <c r="T320" i="54"/>
  <c r="T319" i="54"/>
  <c r="T318" i="54"/>
  <c r="T317" i="54"/>
  <c r="T316" i="54"/>
  <c r="T315" i="54"/>
  <c r="T314" i="54"/>
  <c r="T313" i="54"/>
  <c r="T312" i="54"/>
  <c r="T311" i="54"/>
  <c r="T310" i="54"/>
  <c r="T309" i="54"/>
  <c r="T308" i="54"/>
  <c r="T307" i="54"/>
  <c r="T306" i="54"/>
  <c r="T305" i="54"/>
  <c r="T304" i="54"/>
  <c r="T303" i="54"/>
  <c r="T302" i="54"/>
  <c r="T301" i="54"/>
  <c r="T300" i="54"/>
  <c r="T299" i="54"/>
  <c r="T298" i="54"/>
  <c r="T297" i="54"/>
  <c r="T296" i="54"/>
  <c r="T295" i="54"/>
  <c r="T294" i="54"/>
  <c r="T293" i="54"/>
  <c r="T292" i="54"/>
  <c r="T291" i="54"/>
  <c r="T290" i="54"/>
  <c r="T289" i="54"/>
  <c r="T288" i="54"/>
  <c r="T287" i="54"/>
  <c r="T286" i="54"/>
  <c r="T285" i="54"/>
  <c r="T284" i="54"/>
  <c r="T283" i="54"/>
  <c r="T282" i="54"/>
  <c r="T281" i="54"/>
  <c r="T280" i="54"/>
  <c r="T279" i="54"/>
  <c r="T278" i="54"/>
  <c r="T277" i="54"/>
  <c r="T276" i="54"/>
  <c r="T275" i="54"/>
  <c r="T274" i="54"/>
  <c r="T273" i="54"/>
  <c r="T272" i="54"/>
  <c r="T271" i="54"/>
  <c r="T270" i="54"/>
  <c r="T269" i="54"/>
  <c r="T268" i="54"/>
  <c r="T267" i="54"/>
  <c r="T266" i="54"/>
  <c r="T265" i="54"/>
  <c r="T264" i="54"/>
  <c r="T263" i="54"/>
  <c r="T262" i="54"/>
  <c r="T261" i="54"/>
  <c r="T260" i="54"/>
  <c r="T259" i="54"/>
  <c r="T258" i="54"/>
  <c r="T257" i="54"/>
  <c r="T256" i="54"/>
  <c r="T255" i="54"/>
  <c r="T254" i="54"/>
  <c r="T253" i="54"/>
  <c r="T252" i="54"/>
  <c r="T251" i="54"/>
  <c r="T250" i="54"/>
  <c r="T249" i="54"/>
  <c r="T248" i="54"/>
  <c r="T247" i="54"/>
  <c r="T246" i="54"/>
  <c r="T245" i="54"/>
  <c r="T244" i="54"/>
  <c r="T243" i="54"/>
  <c r="T242" i="54"/>
  <c r="T241" i="54"/>
  <c r="T240" i="54"/>
  <c r="T239" i="54"/>
  <c r="T238" i="54"/>
  <c r="T237" i="54"/>
  <c r="T236" i="54"/>
  <c r="T235" i="54"/>
  <c r="T234" i="54"/>
  <c r="T233" i="54"/>
  <c r="T232" i="54"/>
  <c r="T231" i="54"/>
  <c r="T230" i="54"/>
  <c r="T229" i="54"/>
  <c r="T228" i="54"/>
  <c r="T227" i="54"/>
  <c r="T226" i="54"/>
  <c r="T225" i="54"/>
  <c r="T224" i="54"/>
  <c r="T223" i="54"/>
  <c r="T222" i="54"/>
  <c r="T221" i="54"/>
  <c r="T220" i="54"/>
  <c r="T219" i="54"/>
  <c r="T218" i="54"/>
  <c r="T217" i="54"/>
  <c r="T216" i="54"/>
  <c r="T215" i="54"/>
  <c r="T214" i="54"/>
  <c r="T213" i="54"/>
  <c r="T212" i="54"/>
  <c r="T211" i="54"/>
  <c r="T210" i="54"/>
  <c r="T209" i="54"/>
  <c r="T208" i="54"/>
  <c r="T207" i="54"/>
  <c r="T206" i="54"/>
  <c r="T205" i="54"/>
  <c r="T204" i="54"/>
  <c r="T203" i="54"/>
  <c r="T202" i="54"/>
  <c r="T201" i="54"/>
  <c r="T200" i="54"/>
  <c r="T199" i="54"/>
  <c r="T198" i="54"/>
  <c r="T197" i="54"/>
  <c r="T196" i="54"/>
  <c r="T195" i="54"/>
  <c r="T194" i="54"/>
  <c r="T193" i="54"/>
  <c r="T192" i="54"/>
  <c r="T191" i="54"/>
  <c r="T190" i="54"/>
  <c r="T189" i="54"/>
  <c r="T188" i="54"/>
  <c r="T187" i="54"/>
  <c r="T186" i="54"/>
  <c r="T185" i="54"/>
  <c r="T184" i="54"/>
  <c r="T183" i="54"/>
  <c r="T182" i="54"/>
  <c r="T181" i="54"/>
  <c r="T180" i="54"/>
  <c r="T179" i="54"/>
  <c r="T178" i="54"/>
  <c r="T177" i="54"/>
  <c r="T176" i="54"/>
  <c r="T175" i="54"/>
  <c r="T174" i="54"/>
  <c r="T173" i="54"/>
  <c r="T172" i="54"/>
  <c r="T171" i="54"/>
  <c r="T170" i="54"/>
  <c r="T169" i="54"/>
  <c r="T168" i="54"/>
  <c r="T167" i="54"/>
  <c r="T166" i="54"/>
  <c r="T165" i="54"/>
  <c r="T164" i="54"/>
  <c r="T163" i="54"/>
  <c r="T162" i="54"/>
  <c r="T161" i="54"/>
  <c r="T160" i="54"/>
  <c r="T159" i="54"/>
  <c r="T158" i="54"/>
  <c r="T157" i="54"/>
  <c r="E149" i="54"/>
  <c r="E88" i="54"/>
  <c r="E91" i="54"/>
  <c r="E94" i="54"/>
  <c r="E98" i="54"/>
  <c r="E150" i="54"/>
  <c r="F86" i="54"/>
  <c r="F88" i="54"/>
  <c r="F98" i="54"/>
  <c r="F150" i="54"/>
  <c r="F106" i="54"/>
  <c r="F155" i="54"/>
  <c r="G86" i="54"/>
  <c r="G88" i="54"/>
  <c r="G98" i="54"/>
  <c r="G106" i="54"/>
  <c r="H86" i="54"/>
  <c r="H88" i="54"/>
  <c r="T156" i="54"/>
  <c r="E155" i="54"/>
  <c r="T155" i="54"/>
  <c r="T154" i="54"/>
  <c r="T153" i="54"/>
  <c r="T152" i="54"/>
  <c r="T151" i="54"/>
  <c r="T150" i="54"/>
  <c r="T149" i="54"/>
  <c r="T148" i="54"/>
  <c r="T147" i="54"/>
  <c r="T146" i="54"/>
  <c r="T145" i="54"/>
  <c r="T144" i="54"/>
  <c r="T143" i="54"/>
  <c r="T142" i="54"/>
  <c r="T141" i="54"/>
  <c r="T140" i="54"/>
  <c r="T139" i="54"/>
  <c r="T138" i="54"/>
  <c r="T137" i="54"/>
  <c r="T136" i="54"/>
  <c r="T135" i="54"/>
  <c r="E7" i="54"/>
  <c r="D129" i="54"/>
  <c r="D130" i="54"/>
  <c r="E8" i="54"/>
  <c r="E90" i="54"/>
  <c r="E109" i="54"/>
  <c r="D22" i="54"/>
  <c r="D24" i="54"/>
  <c r="E31" i="54"/>
  <c r="E38" i="54"/>
  <c r="E112" i="54"/>
  <c r="E41" i="54"/>
  <c r="E48" i="54"/>
  <c r="E113" i="54"/>
  <c r="E55" i="54"/>
  <c r="E61" i="54"/>
  <c r="E68" i="54"/>
  <c r="E115" i="54"/>
  <c r="E117" i="54"/>
  <c r="E118" i="54"/>
  <c r="O10" i="54"/>
  <c r="T10" i="54"/>
  <c r="T11" i="54"/>
  <c r="T12" i="54"/>
  <c r="R15" i="54"/>
  <c r="J119" i="54"/>
  <c r="T13" i="54"/>
  <c r="T14" i="54"/>
  <c r="T15" i="54"/>
  <c r="T16" i="54"/>
  <c r="T17" i="54"/>
  <c r="T18" i="54"/>
  <c r="T19" i="54"/>
  <c r="T20" i="54"/>
  <c r="T21" i="54"/>
  <c r="T22" i="54"/>
  <c r="T23" i="54"/>
  <c r="T24" i="54"/>
  <c r="T25" i="54"/>
  <c r="T26" i="54"/>
  <c r="T27" i="54"/>
  <c r="T28" i="54"/>
  <c r="T29" i="54"/>
  <c r="T30" i="54"/>
  <c r="T31" i="54"/>
  <c r="T32" i="54"/>
  <c r="T33" i="54"/>
  <c r="T34" i="54"/>
  <c r="T35" i="54"/>
  <c r="T36" i="54"/>
  <c r="T37" i="54"/>
  <c r="T38" i="54"/>
  <c r="T39" i="54"/>
  <c r="T40" i="54"/>
  <c r="T41" i="54"/>
  <c r="T42" i="54"/>
  <c r="T43" i="54"/>
  <c r="T44" i="54"/>
  <c r="T45" i="54"/>
  <c r="T46" i="54"/>
  <c r="T47" i="54"/>
  <c r="T48" i="54"/>
  <c r="T49" i="54"/>
  <c r="T50" i="54"/>
  <c r="T51" i="54"/>
  <c r="T52" i="54"/>
  <c r="T53" i="54"/>
  <c r="T54" i="54"/>
  <c r="T55" i="54"/>
  <c r="T56" i="54"/>
  <c r="T57" i="54"/>
  <c r="T58" i="54"/>
  <c r="T59" i="54"/>
  <c r="T60" i="54"/>
  <c r="T61" i="54"/>
  <c r="T62" i="54"/>
  <c r="T63" i="54"/>
  <c r="T64" i="54"/>
  <c r="T65" i="54"/>
  <c r="T66" i="54"/>
  <c r="T67" i="54"/>
  <c r="T68" i="54"/>
  <c r="T69" i="54"/>
  <c r="T70" i="54"/>
  <c r="T71" i="54"/>
  <c r="T72" i="54"/>
  <c r="T73" i="54"/>
  <c r="T74" i="54"/>
  <c r="T75" i="54"/>
  <c r="T76" i="54"/>
  <c r="T77" i="54"/>
  <c r="T78" i="54"/>
  <c r="T79" i="54"/>
  <c r="T80" i="54"/>
  <c r="T81" i="54"/>
  <c r="T82" i="54"/>
  <c r="T83" i="54"/>
  <c r="T84" i="54"/>
  <c r="T85" i="54"/>
  <c r="T86" i="54"/>
  <c r="T87" i="54"/>
  <c r="T88" i="54"/>
  <c r="T89" i="54"/>
  <c r="T90" i="54"/>
  <c r="T91" i="54"/>
  <c r="T92" i="54"/>
  <c r="T93" i="54"/>
  <c r="T94" i="54"/>
  <c r="T95" i="54"/>
  <c r="T96" i="54"/>
  <c r="T97" i="54"/>
  <c r="T98" i="54"/>
  <c r="T99" i="54"/>
  <c r="T100" i="54"/>
  <c r="T101" i="54"/>
  <c r="T102" i="54"/>
  <c r="T103" i="54"/>
  <c r="T104" i="54"/>
  <c r="T105" i="54"/>
  <c r="T106" i="54"/>
  <c r="T107" i="54"/>
  <c r="T108" i="54"/>
  <c r="T109" i="54"/>
  <c r="T110" i="54"/>
  <c r="T111" i="54"/>
  <c r="T112" i="54"/>
  <c r="T113" i="54"/>
  <c r="T114" i="54"/>
  <c r="T115" i="54"/>
  <c r="T116" i="54"/>
  <c r="T117" i="54"/>
  <c r="T118" i="54"/>
  <c r="T119" i="54"/>
  <c r="T120" i="54"/>
  <c r="T121" i="54"/>
  <c r="T122" i="54"/>
  <c r="T123" i="54"/>
  <c r="T124" i="54"/>
  <c r="T125" i="54"/>
  <c r="T126" i="54"/>
  <c r="T127" i="54"/>
  <c r="T128" i="54"/>
  <c r="T129" i="54"/>
  <c r="T130" i="54"/>
  <c r="T131" i="54"/>
  <c r="T132" i="54"/>
  <c r="T133" i="54"/>
  <c r="T134" i="54"/>
  <c r="E73" i="54"/>
  <c r="D123" i="54"/>
  <c r="F90" i="54"/>
  <c r="F91" i="54"/>
  <c r="F94" i="54"/>
  <c r="F100" i="54"/>
  <c r="F93" i="54"/>
  <c r="G93" i="54"/>
  <c r="H93" i="54"/>
  <c r="I93" i="54"/>
  <c r="J93" i="54"/>
  <c r="K93" i="54"/>
  <c r="F96" i="54"/>
  <c r="F97" i="54"/>
  <c r="G97" i="54"/>
  <c r="H97" i="54"/>
  <c r="I97" i="54"/>
  <c r="J97" i="54"/>
  <c r="K97" i="54"/>
  <c r="F99" i="54"/>
  <c r="F102" i="54"/>
  <c r="F104" i="54"/>
  <c r="G104" i="54"/>
  <c r="F109" i="54"/>
  <c r="F32" i="54"/>
  <c r="F38" i="54"/>
  <c r="F41" i="54"/>
  <c r="F48" i="54"/>
  <c r="F113" i="54"/>
  <c r="F42" i="54"/>
  <c r="F56" i="54"/>
  <c r="F61" i="54"/>
  <c r="F114" i="54"/>
  <c r="F68" i="54"/>
  <c r="F115" i="54"/>
  <c r="F116" i="54"/>
  <c r="F117" i="54"/>
  <c r="O11" i="54"/>
  <c r="R11" i="54"/>
  <c r="F119" i="54"/>
  <c r="G90" i="54"/>
  <c r="G96" i="54"/>
  <c r="G99" i="54"/>
  <c r="G102" i="54"/>
  <c r="G33" i="54"/>
  <c r="G38" i="54"/>
  <c r="G109" i="54"/>
  <c r="G41" i="54"/>
  <c r="G42" i="54"/>
  <c r="G68" i="54"/>
  <c r="G115" i="54"/>
  <c r="G117" i="54"/>
  <c r="O12" i="54"/>
  <c r="H109" i="54"/>
  <c r="H41" i="54"/>
  <c r="H42" i="54"/>
  <c r="H68" i="54"/>
  <c r="H115" i="54"/>
  <c r="O13" i="54"/>
  <c r="I109" i="54"/>
  <c r="I41" i="54"/>
  <c r="I42" i="54"/>
  <c r="I68" i="54"/>
  <c r="I115" i="54"/>
  <c r="O14" i="54"/>
  <c r="R14" i="54"/>
  <c r="I119" i="54"/>
  <c r="J109" i="54"/>
  <c r="J41" i="54"/>
  <c r="J42" i="54"/>
  <c r="E62" i="54"/>
  <c r="F62" i="54"/>
  <c r="G62" i="54"/>
  <c r="J68" i="54"/>
  <c r="O15" i="54"/>
  <c r="P10" i="54"/>
  <c r="D134" i="54"/>
  <c r="D108" i="54"/>
  <c r="K74" i="54"/>
  <c r="K68" i="54"/>
  <c r="K61" i="54"/>
  <c r="K41" i="54"/>
  <c r="K42" i="54"/>
  <c r="K43" i="54"/>
  <c r="E50" i="54"/>
  <c r="O16" i="54"/>
  <c r="O17" i="54"/>
  <c r="O18" i="54"/>
  <c r="O19" i="54"/>
  <c r="O20" i="54"/>
  <c r="O21" i="54"/>
  <c r="O22" i="54"/>
  <c r="O23" i="54"/>
  <c r="O24" i="54"/>
  <c r="O25" i="54"/>
  <c r="O26" i="54"/>
  <c r="O27" i="54"/>
  <c r="O28" i="54"/>
  <c r="O29" i="54"/>
  <c r="O30" i="54"/>
  <c r="O31" i="54"/>
  <c r="O32" i="54"/>
  <c r="O33" i="54"/>
  <c r="O34" i="54"/>
  <c r="O35" i="54"/>
  <c r="O36" i="54"/>
  <c r="O37" i="54"/>
  <c r="O38" i="54"/>
  <c r="O39" i="54"/>
  <c r="X10" i="54"/>
  <c r="K41" i="45"/>
  <c r="J41" i="45"/>
  <c r="I41" i="45"/>
  <c r="H41" i="45"/>
  <c r="H48" i="45" s="1"/>
  <c r="G41" i="45"/>
  <c r="F41" i="45"/>
  <c r="E41" i="45"/>
  <c r="E48" i="45" s="1"/>
  <c r="E31" i="45"/>
  <c r="E38" i="45"/>
  <c r="E55" i="45"/>
  <c r="E61" i="45" s="1"/>
  <c r="S126" i="45"/>
  <c r="S127" i="45"/>
  <c r="S128" i="45"/>
  <c r="S129" i="45"/>
  <c r="S130" i="45"/>
  <c r="S131" i="45"/>
  <c r="S132" i="45"/>
  <c r="S133" i="45"/>
  <c r="S134" i="45"/>
  <c r="S135" i="45"/>
  <c r="U126" i="45"/>
  <c r="U127" i="45"/>
  <c r="U128" i="45"/>
  <c r="X128" i="45"/>
  <c r="U129" i="45"/>
  <c r="U130" i="45"/>
  <c r="U131" i="45"/>
  <c r="U132" i="45"/>
  <c r="U133" i="45"/>
  <c r="U134" i="45"/>
  <c r="U135" i="45"/>
  <c r="S85" i="45"/>
  <c r="S86" i="45"/>
  <c r="S87" i="45"/>
  <c r="S88" i="45"/>
  <c r="S89" i="45"/>
  <c r="S90" i="45"/>
  <c r="S91" i="45"/>
  <c r="S92" i="45"/>
  <c r="S93" i="45"/>
  <c r="S94" i="45"/>
  <c r="S95" i="45"/>
  <c r="S96" i="45"/>
  <c r="S97" i="45"/>
  <c r="S98" i="45"/>
  <c r="S99" i="45"/>
  <c r="U85" i="45"/>
  <c r="U86" i="45"/>
  <c r="U87" i="45"/>
  <c r="U88" i="45"/>
  <c r="U89" i="45"/>
  <c r="U90" i="45"/>
  <c r="X90" i="45"/>
  <c r="U91" i="45"/>
  <c r="U92" i="45"/>
  <c r="U93" i="45"/>
  <c r="U94" i="45"/>
  <c r="U95" i="45"/>
  <c r="U96" i="45"/>
  <c r="U97" i="45"/>
  <c r="U98" i="45"/>
  <c r="U99" i="45"/>
  <c r="E9" i="45"/>
  <c r="D5" i="45"/>
  <c r="E6" i="45"/>
  <c r="N15" i="45"/>
  <c r="N16" i="45"/>
  <c r="N17" i="45"/>
  <c r="N18" i="45"/>
  <c r="N19" i="45"/>
  <c r="N20" i="45"/>
  <c r="N21" i="45"/>
  <c r="N22" i="45"/>
  <c r="N23" i="45"/>
  <c r="N24" i="45"/>
  <c r="N25" i="45"/>
  <c r="N26" i="45"/>
  <c r="N27" i="45"/>
  <c r="N28" i="45"/>
  <c r="N29" i="45"/>
  <c r="N30" i="45"/>
  <c r="N31" i="45"/>
  <c r="N32" i="45"/>
  <c r="N33" i="45"/>
  <c r="N34" i="45"/>
  <c r="N35" i="45"/>
  <c r="N36" i="45"/>
  <c r="N37" i="45"/>
  <c r="N38" i="45"/>
  <c r="N39" i="45"/>
  <c r="S369" i="45"/>
  <c r="S368" i="45"/>
  <c r="S367" i="45"/>
  <c r="S366" i="45"/>
  <c r="S365" i="45"/>
  <c r="S364" i="45"/>
  <c r="S363" i="45"/>
  <c r="S362" i="45"/>
  <c r="S361" i="45"/>
  <c r="S360" i="45"/>
  <c r="S359" i="45"/>
  <c r="S358" i="45"/>
  <c r="S357" i="45"/>
  <c r="S356" i="45"/>
  <c r="S355" i="45"/>
  <c r="S354" i="45"/>
  <c r="S353" i="45"/>
  <c r="S352" i="45"/>
  <c r="S351" i="45"/>
  <c r="S350" i="45"/>
  <c r="S349" i="45"/>
  <c r="S348" i="45"/>
  <c r="S347" i="45"/>
  <c r="S346" i="45"/>
  <c r="S345" i="45"/>
  <c r="S344" i="45"/>
  <c r="S343" i="45"/>
  <c r="S342" i="45"/>
  <c r="S341" i="45"/>
  <c r="S340" i="45"/>
  <c r="S339" i="45"/>
  <c r="S338" i="45"/>
  <c r="S337" i="45"/>
  <c r="S336" i="45"/>
  <c r="S335" i="45"/>
  <c r="S334" i="45"/>
  <c r="S333" i="45"/>
  <c r="S332" i="45"/>
  <c r="S331" i="45"/>
  <c r="S330" i="45"/>
  <c r="S329" i="45"/>
  <c r="S328" i="45"/>
  <c r="S327" i="45"/>
  <c r="S326" i="45"/>
  <c r="S325" i="45"/>
  <c r="S324" i="45"/>
  <c r="S323" i="45"/>
  <c r="S322" i="45"/>
  <c r="S321" i="45"/>
  <c r="S320" i="45"/>
  <c r="S319" i="45"/>
  <c r="S318" i="45"/>
  <c r="S317" i="45"/>
  <c r="S316" i="45"/>
  <c r="S315" i="45"/>
  <c r="S314" i="45"/>
  <c r="S313" i="45"/>
  <c r="S312" i="45"/>
  <c r="S311" i="45"/>
  <c r="S310" i="45"/>
  <c r="S309" i="45"/>
  <c r="S308" i="45"/>
  <c r="S307" i="45"/>
  <c r="S306" i="45"/>
  <c r="S305" i="45"/>
  <c r="S304" i="45"/>
  <c r="S303" i="45"/>
  <c r="S302" i="45"/>
  <c r="S301" i="45"/>
  <c r="S300" i="45"/>
  <c r="S299" i="45"/>
  <c r="S298" i="45"/>
  <c r="S297" i="45"/>
  <c r="S296" i="45"/>
  <c r="S295" i="45"/>
  <c r="S294" i="45"/>
  <c r="S293" i="45"/>
  <c r="S292" i="45"/>
  <c r="S291" i="45"/>
  <c r="S290" i="45"/>
  <c r="S289" i="45"/>
  <c r="S288" i="45"/>
  <c r="S287" i="45"/>
  <c r="S286" i="45"/>
  <c r="S285" i="45"/>
  <c r="S284" i="45"/>
  <c r="S283" i="45"/>
  <c r="S282" i="45"/>
  <c r="S281" i="45"/>
  <c r="S280" i="45"/>
  <c r="S279" i="45"/>
  <c r="S278" i="45"/>
  <c r="S277" i="45"/>
  <c r="S276" i="45"/>
  <c r="S275" i="45"/>
  <c r="S274" i="45"/>
  <c r="S273" i="45"/>
  <c r="S272" i="45"/>
  <c r="S271" i="45"/>
  <c r="S270" i="45"/>
  <c r="S269" i="45"/>
  <c r="S268" i="45"/>
  <c r="S267" i="45"/>
  <c r="S266" i="45"/>
  <c r="S265" i="45"/>
  <c r="S264" i="45"/>
  <c r="S263" i="45"/>
  <c r="S262" i="45"/>
  <c r="S261" i="45"/>
  <c r="S260" i="45"/>
  <c r="S259" i="45"/>
  <c r="S258" i="45"/>
  <c r="S257" i="45"/>
  <c r="S256" i="45"/>
  <c r="S255" i="45"/>
  <c r="S254" i="45"/>
  <c r="S253" i="45"/>
  <c r="S252" i="45"/>
  <c r="S251" i="45"/>
  <c r="S250" i="45"/>
  <c r="S249" i="45"/>
  <c r="S248" i="45"/>
  <c r="S247" i="45"/>
  <c r="S246" i="45"/>
  <c r="S245" i="45"/>
  <c r="S244" i="45"/>
  <c r="S243" i="45"/>
  <c r="S242" i="45"/>
  <c r="S241" i="45"/>
  <c r="S240" i="45"/>
  <c r="S239" i="45"/>
  <c r="S238" i="45"/>
  <c r="S237" i="45"/>
  <c r="S236" i="45"/>
  <c r="S235" i="45"/>
  <c r="S234" i="45"/>
  <c r="S233" i="45"/>
  <c r="S232" i="45"/>
  <c r="S231" i="45"/>
  <c r="S230" i="45"/>
  <c r="S229" i="45"/>
  <c r="S228" i="45"/>
  <c r="S227" i="45"/>
  <c r="S226" i="45"/>
  <c r="S225" i="45"/>
  <c r="S224" i="45"/>
  <c r="S223" i="45"/>
  <c r="S222" i="45"/>
  <c r="S221" i="45"/>
  <c r="S220" i="45"/>
  <c r="S219" i="45"/>
  <c r="S218" i="45"/>
  <c r="S217" i="45"/>
  <c r="S216" i="45"/>
  <c r="S215" i="45"/>
  <c r="S214" i="45"/>
  <c r="S213" i="45"/>
  <c r="S212" i="45"/>
  <c r="S211" i="45"/>
  <c r="S210" i="45"/>
  <c r="S209" i="45"/>
  <c r="S208" i="45"/>
  <c r="S207" i="45"/>
  <c r="S206" i="45"/>
  <c r="S205" i="45"/>
  <c r="S204" i="45"/>
  <c r="S203" i="45"/>
  <c r="S202" i="45"/>
  <c r="S201" i="45"/>
  <c r="S200" i="45"/>
  <c r="S199" i="45"/>
  <c r="S198" i="45"/>
  <c r="S197" i="45"/>
  <c r="S196" i="45"/>
  <c r="S195" i="45"/>
  <c r="S194" i="45"/>
  <c r="S193" i="45"/>
  <c r="S192" i="45"/>
  <c r="S191" i="45"/>
  <c r="S190" i="45"/>
  <c r="S189" i="45"/>
  <c r="S188" i="45"/>
  <c r="S187" i="45"/>
  <c r="S186" i="45"/>
  <c r="S185" i="45"/>
  <c r="S184" i="45"/>
  <c r="S183" i="45"/>
  <c r="S182" i="45"/>
  <c r="S181" i="45"/>
  <c r="S180" i="45"/>
  <c r="S179" i="45"/>
  <c r="S178" i="45"/>
  <c r="S177" i="45"/>
  <c r="S176" i="45"/>
  <c r="S175" i="45"/>
  <c r="S174" i="45"/>
  <c r="S173" i="45"/>
  <c r="S172" i="45"/>
  <c r="S171" i="45"/>
  <c r="S170" i="45"/>
  <c r="S169" i="45"/>
  <c r="S168" i="45"/>
  <c r="S167" i="45"/>
  <c r="S166" i="45"/>
  <c r="S165" i="45"/>
  <c r="S164" i="45"/>
  <c r="S163" i="45"/>
  <c r="S162" i="45"/>
  <c r="S161" i="45"/>
  <c r="S160" i="45"/>
  <c r="S159" i="45"/>
  <c r="S158" i="45"/>
  <c r="S157" i="45"/>
  <c r="S156" i="45"/>
  <c r="S155" i="45"/>
  <c r="S154" i="45"/>
  <c r="S153" i="45"/>
  <c r="S152" i="45"/>
  <c r="S151" i="45"/>
  <c r="S150" i="45"/>
  <c r="S149" i="45"/>
  <c r="S148" i="45"/>
  <c r="S147" i="45"/>
  <c r="S146" i="45"/>
  <c r="S145" i="45"/>
  <c r="S144" i="45"/>
  <c r="S143" i="45"/>
  <c r="S142" i="45"/>
  <c r="S141" i="45"/>
  <c r="S140" i="45"/>
  <c r="S139" i="45"/>
  <c r="S138" i="45"/>
  <c r="S137" i="45"/>
  <c r="S136" i="45"/>
  <c r="S125" i="45"/>
  <c r="S124" i="45"/>
  <c r="S123" i="45"/>
  <c r="S122" i="45"/>
  <c r="S121" i="45"/>
  <c r="S120" i="45"/>
  <c r="S119" i="45"/>
  <c r="S118" i="45"/>
  <c r="S117" i="45"/>
  <c r="S116" i="45"/>
  <c r="S115" i="45"/>
  <c r="S114" i="45"/>
  <c r="S113" i="45"/>
  <c r="S112" i="45"/>
  <c r="S111" i="45"/>
  <c r="S110" i="45"/>
  <c r="S109" i="45"/>
  <c r="S108" i="45"/>
  <c r="S107" i="45"/>
  <c r="S106" i="45"/>
  <c r="S105" i="45"/>
  <c r="S104" i="45"/>
  <c r="S103" i="45"/>
  <c r="S102" i="45"/>
  <c r="S101" i="45"/>
  <c r="S100" i="45"/>
  <c r="S84" i="45"/>
  <c r="S83" i="45"/>
  <c r="S82" i="45"/>
  <c r="S81" i="45"/>
  <c r="S80" i="45"/>
  <c r="S79" i="45"/>
  <c r="S78" i="45"/>
  <c r="S77" i="45"/>
  <c r="S76" i="45"/>
  <c r="S75" i="45"/>
  <c r="S74" i="45"/>
  <c r="S73" i="45"/>
  <c r="S72" i="45"/>
  <c r="S71" i="45"/>
  <c r="S70" i="45"/>
  <c r="S69" i="45"/>
  <c r="S68" i="45"/>
  <c r="S67" i="45"/>
  <c r="S66" i="45"/>
  <c r="S65" i="45"/>
  <c r="S64" i="45"/>
  <c r="S63" i="45"/>
  <c r="S62" i="45"/>
  <c r="S61" i="45"/>
  <c r="S60" i="45"/>
  <c r="S59" i="45"/>
  <c r="S58" i="45"/>
  <c r="S57" i="45"/>
  <c r="S56" i="45"/>
  <c r="S55" i="45"/>
  <c r="S54" i="45"/>
  <c r="S53" i="45"/>
  <c r="S52" i="45"/>
  <c r="S51" i="45"/>
  <c r="S50" i="45"/>
  <c r="S49" i="45"/>
  <c r="S48" i="45"/>
  <c r="S47" i="45"/>
  <c r="S46" i="45"/>
  <c r="S45" i="45"/>
  <c r="S44" i="45"/>
  <c r="S43" i="45"/>
  <c r="S42" i="45"/>
  <c r="S41" i="45"/>
  <c r="S40" i="45"/>
  <c r="S39" i="45"/>
  <c r="S38" i="45"/>
  <c r="S37" i="45"/>
  <c r="S36" i="45"/>
  <c r="S35" i="45"/>
  <c r="S34" i="45"/>
  <c r="S33" i="45"/>
  <c r="S32" i="45"/>
  <c r="S31" i="45"/>
  <c r="S30" i="45"/>
  <c r="S29" i="45"/>
  <c r="S28" i="45"/>
  <c r="S27" i="45"/>
  <c r="S26" i="45"/>
  <c r="S25" i="45"/>
  <c r="S24" i="45"/>
  <c r="S23" i="45"/>
  <c r="S22" i="45"/>
  <c r="S21" i="45"/>
  <c r="S20" i="45"/>
  <c r="S19" i="45"/>
  <c r="S18" i="45"/>
  <c r="S17" i="45"/>
  <c r="S16" i="45"/>
  <c r="S15" i="45"/>
  <c r="S14" i="45"/>
  <c r="S13" i="45"/>
  <c r="S12" i="45"/>
  <c r="S11" i="45"/>
  <c r="S10" i="45"/>
  <c r="U100" i="45"/>
  <c r="U101" i="45"/>
  <c r="U102" i="45"/>
  <c r="U103" i="45"/>
  <c r="U104" i="45"/>
  <c r="U105" i="45"/>
  <c r="U106" i="45"/>
  <c r="U107" i="45"/>
  <c r="U108" i="45"/>
  <c r="U109" i="45"/>
  <c r="U110" i="45"/>
  <c r="U111" i="45"/>
  <c r="U112" i="45"/>
  <c r="U113" i="45"/>
  <c r="U114" i="45"/>
  <c r="U115" i="45"/>
  <c r="U116" i="45"/>
  <c r="U117" i="45"/>
  <c r="U118" i="45"/>
  <c r="U119" i="45"/>
  <c r="U120" i="45"/>
  <c r="U121" i="45"/>
  <c r="U122" i="45"/>
  <c r="U123" i="45"/>
  <c r="U124" i="45"/>
  <c r="U125" i="45"/>
  <c r="U136" i="45"/>
  <c r="U137" i="45"/>
  <c r="U138" i="45"/>
  <c r="U139" i="45"/>
  <c r="U140" i="45"/>
  <c r="U141" i="45"/>
  <c r="U142" i="45"/>
  <c r="U143" i="45"/>
  <c r="U144" i="45"/>
  <c r="X144" i="45"/>
  <c r="U145" i="45"/>
  <c r="U146" i="45"/>
  <c r="U147" i="45"/>
  <c r="U148" i="45"/>
  <c r="X148" i="45"/>
  <c r="U149" i="45"/>
  <c r="U150" i="45"/>
  <c r="U151" i="45"/>
  <c r="U152" i="45"/>
  <c r="U153" i="45"/>
  <c r="U154" i="45"/>
  <c r="U155" i="45"/>
  <c r="U156" i="45"/>
  <c r="U157" i="45"/>
  <c r="U158" i="45"/>
  <c r="U159" i="45"/>
  <c r="U160" i="45"/>
  <c r="U161" i="45"/>
  <c r="U162" i="45"/>
  <c r="U163" i="45"/>
  <c r="U164" i="45"/>
  <c r="U165" i="45"/>
  <c r="U166" i="45"/>
  <c r="U167" i="45"/>
  <c r="U168" i="45"/>
  <c r="U169" i="45"/>
  <c r="X169" i="45"/>
  <c r="U170" i="45"/>
  <c r="U171" i="45"/>
  <c r="U172" i="45"/>
  <c r="U173" i="45"/>
  <c r="U174" i="45"/>
  <c r="U175" i="45"/>
  <c r="U176" i="45"/>
  <c r="U177" i="45"/>
  <c r="X177" i="45"/>
  <c r="U178" i="45"/>
  <c r="U179" i="45"/>
  <c r="U180" i="45"/>
  <c r="U181" i="45"/>
  <c r="U182" i="45"/>
  <c r="U183" i="45"/>
  <c r="U184" i="45"/>
  <c r="U185" i="45"/>
  <c r="U186" i="45"/>
  <c r="U187" i="45"/>
  <c r="U188" i="45"/>
  <c r="U189" i="45"/>
  <c r="U190" i="45"/>
  <c r="U191" i="45"/>
  <c r="U192" i="45"/>
  <c r="U193" i="45"/>
  <c r="U194" i="45"/>
  <c r="U195" i="45"/>
  <c r="U196" i="45"/>
  <c r="X196" i="45"/>
  <c r="U197" i="45"/>
  <c r="U198" i="45"/>
  <c r="U199" i="45"/>
  <c r="U200" i="45"/>
  <c r="U201" i="45"/>
  <c r="U202" i="45"/>
  <c r="U203" i="45"/>
  <c r="U204" i="45"/>
  <c r="U205" i="45"/>
  <c r="U206" i="45"/>
  <c r="U207" i="45"/>
  <c r="U208" i="45"/>
  <c r="U209" i="45"/>
  <c r="U210" i="45"/>
  <c r="U211" i="45"/>
  <c r="U212" i="45"/>
  <c r="U213" i="45"/>
  <c r="U214" i="45"/>
  <c r="U215" i="45"/>
  <c r="U216" i="45"/>
  <c r="U217" i="45"/>
  <c r="X217" i="45"/>
  <c r="U218" i="45"/>
  <c r="U219" i="45"/>
  <c r="U220" i="45"/>
  <c r="U221" i="45"/>
  <c r="U222" i="45"/>
  <c r="U223" i="45"/>
  <c r="U224" i="45"/>
  <c r="U225" i="45"/>
  <c r="U226" i="45"/>
  <c r="U227" i="45"/>
  <c r="U228" i="45"/>
  <c r="U229" i="45"/>
  <c r="U230" i="45"/>
  <c r="U231" i="45"/>
  <c r="U232" i="45"/>
  <c r="U233" i="45"/>
  <c r="X233" i="45"/>
  <c r="U234" i="45"/>
  <c r="U235" i="45"/>
  <c r="U236" i="45"/>
  <c r="U237" i="45"/>
  <c r="U238" i="45"/>
  <c r="U239" i="45"/>
  <c r="U240" i="45"/>
  <c r="U241" i="45"/>
  <c r="U242" i="45"/>
  <c r="U243" i="45"/>
  <c r="U244" i="45"/>
  <c r="X244" i="45"/>
  <c r="U245" i="45"/>
  <c r="U246" i="45"/>
  <c r="U247" i="45"/>
  <c r="U248" i="45"/>
  <c r="U249" i="45"/>
  <c r="U250" i="45"/>
  <c r="U251" i="45"/>
  <c r="U252" i="45"/>
  <c r="U253" i="45"/>
  <c r="U254" i="45"/>
  <c r="U255" i="45"/>
  <c r="U256" i="45"/>
  <c r="U257" i="45"/>
  <c r="U258" i="45"/>
  <c r="U259" i="45"/>
  <c r="U260" i="45"/>
  <c r="U261" i="45"/>
  <c r="U262" i="45"/>
  <c r="U263" i="45"/>
  <c r="U264" i="45"/>
  <c r="U265" i="45"/>
  <c r="X265" i="45"/>
  <c r="U266" i="45"/>
  <c r="U267" i="45"/>
  <c r="U268" i="45"/>
  <c r="U269" i="45"/>
  <c r="U270" i="45"/>
  <c r="U271" i="45"/>
  <c r="U272" i="45"/>
  <c r="U273" i="45"/>
  <c r="X273" i="45"/>
  <c r="U274" i="45"/>
  <c r="U275" i="45"/>
  <c r="U276" i="45"/>
  <c r="U277" i="45"/>
  <c r="U278" i="45"/>
  <c r="U279" i="45"/>
  <c r="U280" i="45"/>
  <c r="U281" i="45"/>
  <c r="X281" i="45"/>
  <c r="U282" i="45"/>
  <c r="U283" i="45"/>
  <c r="U284" i="45"/>
  <c r="U285" i="45"/>
  <c r="U286" i="45"/>
  <c r="U287" i="45"/>
  <c r="U288" i="45"/>
  <c r="U289" i="45"/>
  <c r="U290" i="45"/>
  <c r="U291" i="45"/>
  <c r="U292" i="45"/>
  <c r="U293" i="45"/>
  <c r="U294" i="45"/>
  <c r="U295" i="45"/>
  <c r="U296" i="45"/>
  <c r="U297" i="45"/>
  <c r="U298" i="45"/>
  <c r="U299" i="45"/>
  <c r="U300" i="45"/>
  <c r="U301" i="45"/>
  <c r="U302" i="45"/>
  <c r="U303" i="45"/>
  <c r="U304" i="45"/>
  <c r="U305" i="45"/>
  <c r="U306" i="45"/>
  <c r="U307" i="45"/>
  <c r="U308" i="45"/>
  <c r="U309" i="45"/>
  <c r="U310" i="45"/>
  <c r="U311" i="45"/>
  <c r="U312" i="45"/>
  <c r="U313" i="45"/>
  <c r="X313" i="45"/>
  <c r="U314" i="45"/>
  <c r="U315" i="45"/>
  <c r="U316" i="45"/>
  <c r="U317" i="45"/>
  <c r="U318" i="45"/>
  <c r="U319" i="45"/>
  <c r="U320" i="45"/>
  <c r="U321" i="45"/>
  <c r="U322" i="45"/>
  <c r="U323" i="45"/>
  <c r="U324" i="45"/>
  <c r="U325" i="45"/>
  <c r="X325" i="45"/>
  <c r="U326" i="45"/>
  <c r="U327" i="45"/>
  <c r="U328" i="45"/>
  <c r="U329" i="45"/>
  <c r="X329" i="45"/>
  <c r="U330" i="45"/>
  <c r="U331" i="45"/>
  <c r="U332" i="45"/>
  <c r="U333" i="45"/>
  <c r="U334" i="45"/>
  <c r="U335" i="45"/>
  <c r="U336" i="45"/>
  <c r="U337" i="45"/>
  <c r="U338" i="45"/>
  <c r="U339" i="45"/>
  <c r="U340" i="45"/>
  <c r="U341" i="45"/>
  <c r="U342" i="45"/>
  <c r="U343" i="45"/>
  <c r="U344" i="45"/>
  <c r="U345" i="45"/>
  <c r="U346" i="45"/>
  <c r="U347" i="45"/>
  <c r="U348" i="45"/>
  <c r="U349" i="45"/>
  <c r="U350" i="45"/>
  <c r="U351" i="45"/>
  <c r="U352" i="45"/>
  <c r="U353" i="45"/>
  <c r="U354" i="45"/>
  <c r="U355" i="45"/>
  <c r="U356" i="45"/>
  <c r="U357" i="45"/>
  <c r="U358" i="45"/>
  <c r="U359" i="45"/>
  <c r="U360" i="45"/>
  <c r="U361" i="45"/>
  <c r="U362" i="45"/>
  <c r="U363" i="45"/>
  <c r="U364" i="45"/>
  <c r="U365" i="45"/>
  <c r="X365" i="45"/>
  <c r="U366" i="45"/>
  <c r="U367" i="45"/>
  <c r="U368" i="45"/>
  <c r="U369" i="45"/>
  <c r="E149" i="45"/>
  <c r="K61" i="45"/>
  <c r="F56" i="45"/>
  <c r="F61" i="45" s="1"/>
  <c r="F114" i="45" s="1"/>
  <c r="E62" i="45"/>
  <c r="U10" i="45"/>
  <c r="E10" i="45"/>
  <c r="U11" i="45"/>
  <c r="U12" i="45"/>
  <c r="U13" i="45"/>
  <c r="U14" i="45"/>
  <c r="U15" i="45"/>
  <c r="U16" i="45"/>
  <c r="U17" i="45"/>
  <c r="U18" i="45"/>
  <c r="U19" i="45"/>
  <c r="U20" i="45"/>
  <c r="X20" i="45"/>
  <c r="U21" i="45"/>
  <c r="D22" i="45"/>
  <c r="D24" i="45"/>
  <c r="G111" i="45"/>
  <c r="E117" i="45"/>
  <c r="E118" i="45"/>
  <c r="E73" i="45"/>
  <c r="U22" i="45"/>
  <c r="U23" i="45"/>
  <c r="U24" i="45"/>
  <c r="U25" i="45"/>
  <c r="U26" i="45"/>
  <c r="U27" i="45"/>
  <c r="U28" i="45"/>
  <c r="U29" i="45"/>
  <c r="U30" i="45"/>
  <c r="X30" i="45"/>
  <c r="U31" i="45"/>
  <c r="U32" i="45"/>
  <c r="U33" i="45"/>
  <c r="F117" i="45"/>
  <c r="J42" i="45"/>
  <c r="U34" i="45"/>
  <c r="U35" i="45"/>
  <c r="U36" i="45"/>
  <c r="X36" i="45"/>
  <c r="U37" i="45"/>
  <c r="X37" i="45"/>
  <c r="U38" i="45"/>
  <c r="U39" i="45"/>
  <c r="U40" i="45"/>
  <c r="U41" i="45"/>
  <c r="U42" i="45"/>
  <c r="U43" i="45"/>
  <c r="U44" i="45"/>
  <c r="U45" i="45"/>
  <c r="U46" i="45"/>
  <c r="U47" i="45"/>
  <c r="X47" i="45"/>
  <c r="U48" i="45"/>
  <c r="U49" i="45"/>
  <c r="U50" i="45"/>
  <c r="U51" i="45"/>
  <c r="U52" i="45"/>
  <c r="X52" i="45"/>
  <c r="U53" i="45"/>
  <c r="U54" i="45"/>
  <c r="U55" i="45"/>
  <c r="U56" i="45"/>
  <c r="U57" i="45"/>
  <c r="U58" i="45"/>
  <c r="U59" i="45"/>
  <c r="U60" i="45"/>
  <c r="U61" i="45"/>
  <c r="U62" i="45"/>
  <c r="U63" i="45"/>
  <c r="X63" i="45"/>
  <c r="U64" i="45"/>
  <c r="U65" i="45"/>
  <c r="U66" i="45"/>
  <c r="U67" i="45"/>
  <c r="U68" i="45"/>
  <c r="U69" i="45"/>
  <c r="U70" i="45"/>
  <c r="U71" i="45"/>
  <c r="U72" i="45"/>
  <c r="U73" i="45"/>
  <c r="U74" i="45"/>
  <c r="U75" i="45"/>
  <c r="U76" i="45"/>
  <c r="U77" i="45"/>
  <c r="U78" i="45"/>
  <c r="U79" i="45"/>
  <c r="U80" i="45"/>
  <c r="U81" i="45"/>
  <c r="D123" i="45"/>
  <c r="E155" i="45"/>
  <c r="D134" i="45"/>
  <c r="U84" i="45"/>
  <c r="U83" i="45"/>
  <c r="U82" i="45"/>
  <c r="K74" i="45"/>
  <c r="N14" i="45"/>
  <c r="N13" i="45"/>
  <c r="N12" i="45"/>
  <c r="N11" i="45"/>
  <c r="N10" i="45"/>
  <c r="G118" i="54"/>
  <c r="G57" i="54"/>
  <c r="G61" i="54"/>
  <c r="G114" i="54"/>
  <c r="H104" i="54"/>
  <c r="G50" i="54"/>
  <c r="G112" i="54"/>
  <c r="G111" i="54"/>
  <c r="J111" i="54"/>
  <c r="E111" i="54"/>
  <c r="F111" i="54"/>
  <c r="H111" i="54"/>
  <c r="I111" i="54"/>
  <c r="H98" i="54"/>
  <c r="H90" i="54"/>
  <c r="H91" i="54"/>
  <c r="H94" i="54"/>
  <c r="F156" i="54"/>
  <c r="E151" i="54"/>
  <c r="E156" i="54"/>
  <c r="F112" i="54"/>
  <c r="F50" i="54"/>
  <c r="E100" i="54"/>
  <c r="E63" i="54"/>
  <c r="F63" i="54"/>
  <c r="E114" i="54"/>
  <c r="G150" i="54"/>
  <c r="G116" i="54"/>
  <c r="J43" i="54"/>
  <c r="R13" i="54"/>
  <c r="H119" i="54"/>
  <c r="H102" i="54"/>
  <c r="H96" i="54"/>
  <c r="R12" i="54"/>
  <c r="G119" i="54"/>
  <c r="G43" i="54"/>
  <c r="G48" i="54"/>
  <c r="G113" i="54"/>
  <c r="R10" i="54"/>
  <c r="E99" i="54"/>
  <c r="G155" i="54"/>
  <c r="G156" i="54"/>
  <c r="R39" i="54"/>
  <c r="R38" i="54"/>
  <c r="R37" i="54"/>
  <c r="R36" i="54"/>
  <c r="R35" i="54"/>
  <c r="R34" i="54"/>
  <c r="R33" i="54"/>
  <c r="R32" i="54"/>
  <c r="R31" i="54"/>
  <c r="R30" i="54"/>
  <c r="R29" i="54"/>
  <c r="R28" i="54"/>
  <c r="R27" i="54"/>
  <c r="R26" i="54"/>
  <c r="R25" i="54"/>
  <c r="R24" i="54"/>
  <c r="R23" i="54"/>
  <c r="R22" i="54"/>
  <c r="R21" i="54"/>
  <c r="R20" i="54"/>
  <c r="R19" i="54"/>
  <c r="R18" i="54"/>
  <c r="R17" i="54"/>
  <c r="R16" i="54"/>
  <c r="E69" i="54"/>
  <c r="I43" i="54"/>
  <c r="H43" i="54"/>
  <c r="F118" i="54"/>
  <c r="E116" i="54"/>
  <c r="G91" i="54"/>
  <c r="G94" i="54"/>
  <c r="G100" i="54"/>
  <c r="I86" i="54"/>
  <c r="H106" i="54"/>
  <c r="F112" i="55"/>
  <c r="F50" i="55"/>
  <c r="G62" i="55"/>
  <c r="Z10" i="54"/>
  <c r="W11" i="54"/>
  <c r="R37" i="55"/>
  <c r="R33" i="55"/>
  <c r="E111" i="55"/>
  <c r="F111" i="55"/>
  <c r="H106" i="55"/>
  <c r="H43" i="55"/>
  <c r="I43" i="55"/>
  <c r="G155" i="55"/>
  <c r="G43" i="55"/>
  <c r="G48" i="55"/>
  <c r="G113" i="55"/>
  <c r="R38" i="55"/>
  <c r="R34" i="55"/>
  <c r="R30" i="55"/>
  <c r="E50" i="55"/>
  <c r="E63" i="55"/>
  <c r="F63" i="55"/>
  <c r="G63" i="55"/>
  <c r="J111" i="55"/>
  <c r="H111" i="55"/>
  <c r="G99" i="55"/>
  <c r="H96" i="55"/>
  <c r="F94" i="55"/>
  <c r="F100" i="55"/>
  <c r="G150" i="55"/>
  <c r="G116" i="55"/>
  <c r="E150" i="55"/>
  <c r="E116" i="55"/>
  <c r="E99" i="55"/>
  <c r="E100" i="55"/>
  <c r="Y240" i="55"/>
  <c r="R29" i="55"/>
  <c r="Y236" i="55"/>
  <c r="Y232" i="55"/>
  <c r="Y228" i="55"/>
  <c r="Y224" i="55"/>
  <c r="Y220" i="55"/>
  <c r="Y216" i="55"/>
  <c r="Y212" i="55"/>
  <c r="Y208" i="55"/>
  <c r="Y204" i="55"/>
  <c r="R26" i="55"/>
  <c r="Y200" i="55"/>
  <c r="Y196" i="55"/>
  <c r="Y192" i="55"/>
  <c r="R25" i="55"/>
  <c r="Y188" i="55"/>
  <c r="Y184" i="55"/>
  <c r="Y180" i="55"/>
  <c r="Y176" i="55"/>
  <c r="Y172" i="55"/>
  <c r="Y168" i="55"/>
  <c r="Y164" i="55"/>
  <c r="R22" i="55"/>
  <c r="Y160" i="55"/>
  <c r="Y156" i="55"/>
  <c r="Y152" i="55"/>
  <c r="Y148" i="55"/>
  <c r="Y144" i="55"/>
  <c r="R21" i="55"/>
  <c r="Y140" i="55"/>
  <c r="Y136" i="55"/>
  <c r="Y132" i="55"/>
  <c r="Y128" i="55"/>
  <c r="Y124" i="55"/>
  <c r="Y120" i="55"/>
  <c r="Y116" i="55"/>
  <c r="Y112" i="55"/>
  <c r="Y108" i="55"/>
  <c r="R18" i="55"/>
  <c r="Y104" i="55"/>
  <c r="Y100" i="55"/>
  <c r="Y96" i="55"/>
  <c r="R17" i="55"/>
  <c r="Y92" i="55"/>
  <c r="Y88" i="55"/>
  <c r="Y84" i="55"/>
  <c r="Y80" i="55"/>
  <c r="Y76" i="55"/>
  <c r="Y72" i="55"/>
  <c r="Y68" i="55"/>
  <c r="Y64" i="55"/>
  <c r="Y60" i="55"/>
  <c r="Y56" i="55"/>
  <c r="Y52" i="55"/>
  <c r="Y48" i="55"/>
  <c r="Y44" i="55"/>
  <c r="Y40" i="55"/>
  <c r="Y36" i="55"/>
  <c r="Y32" i="55"/>
  <c r="Y28" i="55"/>
  <c r="R34" i="56"/>
  <c r="R30" i="56"/>
  <c r="R26" i="56"/>
  <c r="R27" i="55"/>
  <c r="R23" i="55"/>
  <c r="R19" i="55"/>
  <c r="K43" i="55"/>
  <c r="R15" i="55"/>
  <c r="J119" i="55"/>
  <c r="I111" i="55"/>
  <c r="G100" i="55"/>
  <c r="W10" i="55"/>
  <c r="Y10" i="55"/>
  <c r="Y11" i="55"/>
  <c r="Y12" i="55"/>
  <c r="R10" i="55"/>
  <c r="E119" i="55"/>
  <c r="Y13" i="55"/>
  <c r="Y14" i="55"/>
  <c r="Y15" i="55"/>
  <c r="Y16" i="55"/>
  <c r="Y17" i="55"/>
  <c r="Y18" i="55"/>
  <c r="Y19" i="55"/>
  <c r="Y20" i="55"/>
  <c r="Y21" i="55"/>
  <c r="Y22" i="55"/>
  <c r="R11" i="55"/>
  <c r="F119" i="55"/>
  <c r="Y23" i="55"/>
  <c r="Y24" i="55"/>
  <c r="E8" i="55"/>
  <c r="P10" i="55"/>
  <c r="D11" i="55"/>
  <c r="E109" i="55"/>
  <c r="R36" i="55"/>
  <c r="R32" i="55"/>
  <c r="R28" i="55"/>
  <c r="R24" i="55"/>
  <c r="R20" i="55"/>
  <c r="R16" i="55"/>
  <c r="H104" i="55"/>
  <c r="G118" i="55"/>
  <c r="G33" i="55"/>
  <c r="G38" i="55"/>
  <c r="H102" i="55"/>
  <c r="D129" i="55"/>
  <c r="D130" i="55"/>
  <c r="H88" i="55"/>
  <c r="I86" i="55"/>
  <c r="Y62" i="55"/>
  <c r="Y58" i="55"/>
  <c r="R14" i="55"/>
  <c r="I119" i="55"/>
  <c r="Y54" i="55"/>
  <c r="Y50" i="55"/>
  <c r="Y46" i="55"/>
  <c r="R13" i="55"/>
  <c r="H119" i="55"/>
  <c r="Y42" i="55"/>
  <c r="Y38" i="55"/>
  <c r="Y34" i="55"/>
  <c r="R12" i="55"/>
  <c r="G119" i="55"/>
  <c r="Y30" i="55"/>
  <c r="Y26" i="55"/>
  <c r="R32" i="56"/>
  <c r="R24" i="56"/>
  <c r="E50" i="56"/>
  <c r="E112" i="56"/>
  <c r="G88" i="56"/>
  <c r="H86" i="56"/>
  <c r="F109" i="56"/>
  <c r="H109" i="56"/>
  <c r="I109" i="56"/>
  <c r="J109" i="56"/>
  <c r="G104" i="56"/>
  <c r="F118" i="56"/>
  <c r="F63" i="56"/>
  <c r="G106" i="56"/>
  <c r="F42" i="56"/>
  <c r="F155" i="56"/>
  <c r="H42" i="56"/>
  <c r="I42" i="56"/>
  <c r="G42" i="56"/>
  <c r="J42" i="56"/>
  <c r="E98" i="56"/>
  <c r="E90" i="56"/>
  <c r="E91" i="56"/>
  <c r="E94" i="56"/>
  <c r="R35" i="56"/>
  <c r="R33" i="56"/>
  <c r="R31" i="56"/>
  <c r="R29" i="56"/>
  <c r="R27" i="56"/>
  <c r="R25" i="56"/>
  <c r="R23" i="56"/>
  <c r="R21" i="56"/>
  <c r="R19" i="56"/>
  <c r="R17" i="56"/>
  <c r="E115" i="56"/>
  <c r="E69" i="56"/>
  <c r="F98" i="56"/>
  <c r="F99" i="56"/>
  <c r="F90" i="56"/>
  <c r="F91" i="56"/>
  <c r="F94" i="56"/>
  <c r="G62" i="56"/>
  <c r="R14" i="56"/>
  <c r="I119" i="56"/>
  <c r="G109" i="56"/>
  <c r="F48" i="56"/>
  <c r="R15" i="56"/>
  <c r="J119" i="56"/>
  <c r="D129" i="56"/>
  <c r="D130" i="56"/>
  <c r="G102" i="56"/>
  <c r="G96" i="56"/>
  <c r="F100" i="57"/>
  <c r="Y52" i="56"/>
  <c r="Y48" i="56"/>
  <c r="Y44" i="56"/>
  <c r="Y40" i="56"/>
  <c r="Y38" i="56"/>
  <c r="Y36" i="56"/>
  <c r="Y34" i="56"/>
  <c r="Y32" i="56"/>
  <c r="Y30" i="56"/>
  <c r="Y28" i="56"/>
  <c r="Y26" i="56"/>
  <c r="Y24" i="56"/>
  <c r="Y22" i="56"/>
  <c r="R11" i="56"/>
  <c r="F119" i="56"/>
  <c r="Y20" i="56"/>
  <c r="Y18" i="56"/>
  <c r="Y16" i="56"/>
  <c r="Y14" i="56"/>
  <c r="Y12" i="56"/>
  <c r="Y10" i="56"/>
  <c r="H62" i="57"/>
  <c r="R14" i="57"/>
  <c r="I119" i="57"/>
  <c r="G112" i="57"/>
  <c r="E114" i="57"/>
  <c r="E63" i="57"/>
  <c r="E112" i="57"/>
  <c r="E50" i="57"/>
  <c r="H88" i="57"/>
  <c r="I86" i="57"/>
  <c r="F150" i="57"/>
  <c r="F99" i="57"/>
  <c r="F116" i="57"/>
  <c r="R13" i="57"/>
  <c r="H119" i="57"/>
  <c r="R10" i="57"/>
  <c r="E119" i="57"/>
  <c r="R12" i="57"/>
  <c r="G119" i="57"/>
  <c r="R19" i="57"/>
  <c r="R23" i="57"/>
  <c r="R27" i="57"/>
  <c r="R31" i="57"/>
  <c r="R35" i="57"/>
  <c r="R39" i="57"/>
  <c r="G98" i="57"/>
  <c r="G90" i="57"/>
  <c r="G91" i="57"/>
  <c r="G94" i="57"/>
  <c r="G100" i="57"/>
  <c r="Y54" i="56"/>
  <c r="Y50" i="56"/>
  <c r="Y46" i="56"/>
  <c r="Y42" i="56"/>
  <c r="Y39" i="56"/>
  <c r="Y37" i="56"/>
  <c r="Y35" i="56"/>
  <c r="Y33" i="56"/>
  <c r="Y31" i="56"/>
  <c r="Y29" i="56"/>
  <c r="Y27" i="56"/>
  <c r="Y25" i="56"/>
  <c r="Y23" i="56"/>
  <c r="Y21" i="56"/>
  <c r="Y19" i="56"/>
  <c r="Y17" i="56"/>
  <c r="Y15" i="56"/>
  <c r="Y13" i="56"/>
  <c r="Y11" i="56"/>
  <c r="Z10" i="56"/>
  <c r="W11" i="56"/>
  <c r="S10" i="57"/>
  <c r="P11" i="57"/>
  <c r="S11" i="57"/>
  <c r="P12" i="57"/>
  <c r="S12" i="57"/>
  <c r="P13" i="57"/>
  <c r="S13" i="57"/>
  <c r="P14" i="57"/>
  <c r="S14" i="57"/>
  <c r="P15" i="57"/>
  <c r="S15" i="57"/>
  <c r="F112" i="57"/>
  <c r="F50" i="57"/>
  <c r="E150" i="57"/>
  <c r="E151" i="57"/>
  <c r="E116" i="57"/>
  <c r="R15" i="57"/>
  <c r="J119" i="57"/>
  <c r="I104" i="57"/>
  <c r="I96" i="57"/>
  <c r="H102" i="57"/>
  <c r="G99" i="57"/>
  <c r="E115" i="57"/>
  <c r="E69" i="57"/>
  <c r="G106" i="57"/>
  <c r="E91" i="57"/>
  <c r="E94" i="57"/>
  <c r="E100" i="57"/>
  <c r="F155" i="57"/>
  <c r="F156" i="57"/>
  <c r="G42" i="57"/>
  <c r="J42" i="57"/>
  <c r="K42" i="57"/>
  <c r="K68" i="57"/>
  <c r="D108" i="57"/>
  <c r="I68" i="57"/>
  <c r="I115" i="57"/>
  <c r="Z10" i="57"/>
  <c r="W11" i="57"/>
  <c r="H106" i="57"/>
  <c r="H43" i="57"/>
  <c r="I43" i="57"/>
  <c r="G43" i="57"/>
  <c r="G48" i="57"/>
  <c r="G155" i="57"/>
  <c r="K43" i="57"/>
  <c r="J43" i="57"/>
  <c r="I102" i="57"/>
  <c r="H117" i="57"/>
  <c r="H34" i="57"/>
  <c r="H38" i="57"/>
  <c r="I88" i="57"/>
  <c r="J86" i="57"/>
  <c r="I62" i="57"/>
  <c r="H96" i="56"/>
  <c r="E70" i="56"/>
  <c r="F69" i="56"/>
  <c r="E150" i="56"/>
  <c r="E116" i="56"/>
  <c r="E99" i="56"/>
  <c r="E100" i="56"/>
  <c r="I102" i="55"/>
  <c r="H117" i="55"/>
  <c r="H34" i="55"/>
  <c r="H38" i="55"/>
  <c r="H62" i="55"/>
  <c r="G64" i="55"/>
  <c r="E70" i="54"/>
  <c r="F69" i="54"/>
  <c r="E152" i="54"/>
  <c r="E157" i="54"/>
  <c r="H150" i="54"/>
  <c r="H116" i="54"/>
  <c r="Z11" i="57"/>
  <c r="W12" i="57"/>
  <c r="X11" i="57"/>
  <c r="I118" i="57"/>
  <c r="J104" i="57"/>
  <c r="I59" i="57"/>
  <c r="I61" i="57"/>
  <c r="I114" i="57"/>
  <c r="Z11" i="56"/>
  <c r="W12" i="56"/>
  <c r="X11" i="56"/>
  <c r="H98" i="57"/>
  <c r="H90" i="57"/>
  <c r="H91" i="57"/>
  <c r="H94" i="57"/>
  <c r="F63" i="57"/>
  <c r="E64" i="57"/>
  <c r="G50" i="55"/>
  <c r="G112" i="55"/>
  <c r="H109" i="55"/>
  <c r="I109" i="55"/>
  <c r="G109" i="55"/>
  <c r="J109" i="55"/>
  <c r="F109" i="55"/>
  <c r="F64" i="55"/>
  <c r="H99" i="54"/>
  <c r="I96" i="54"/>
  <c r="G63" i="54"/>
  <c r="F64" i="54"/>
  <c r="E64" i="54"/>
  <c r="E70" i="57"/>
  <c r="F69" i="57"/>
  <c r="J96" i="57"/>
  <c r="J128" i="57"/>
  <c r="P16" i="57"/>
  <c r="S16" i="57"/>
  <c r="P17" i="57"/>
  <c r="S17" i="57"/>
  <c r="P18" i="57"/>
  <c r="S18" i="57"/>
  <c r="P19" i="57"/>
  <c r="S19" i="57"/>
  <c r="P20" i="57"/>
  <c r="S20" i="57"/>
  <c r="P21" i="57"/>
  <c r="S21" i="57"/>
  <c r="P22" i="57"/>
  <c r="S22" i="57"/>
  <c r="P23" i="57"/>
  <c r="S23" i="57"/>
  <c r="P24" i="57"/>
  <c r="S24" i="57"/>
  <c r="P25" i="57"/>
  <c r="S25" i="57"/>
  <c r="P26" i="57"/>
  <c r="S26" i="57"/>
  <c r="P27" i="57"/>
  <c r="S27" i="57"/>
  <c r="P28" i="57"/>
  <c r="S28" i="57"/>
  <c r="P29" i="57"/>
  <c r="S29" i="57"/>
  <c r="P30" i="57"/>
  <c r="S30" i="57"/>
  <c r="P31" i="57"/>
  <c r="S31" i="57"/>
  <c r="P32" i="57"/>
  <c r="S32" i="57"/>
  <c r="P33" i="57"/>
  <c r="S33" i="57"/>
  <c r="P34" i="57"/>
  <c r="S34" i="57"/>
  <c r="P35" i="57"/>
  <c r="S35" i="57"/>
  <c r="P36" i="57"/>
  <c r="S36" i="57"/>
  <c r="P37" i="57"/>
  <c r="S37" i="57"/>
  <c r="P38" i="57"/>
  <c r="S38" i="57"/>
  <c r="P39" i="57"/>
  <c r="S39" i="57"/>
  <c r="G117" i="56"/>
  <c r="G33" i="56"/>
  <c r="G38" i="56"/>
  <c r="H102" i="56"/>
  <c r="E152" i="57"/>
  <c r="E107" i="57"/>
  <c r="E110" i="57"/>
  <c r="E157" i="57"/>
  <c r="R13" i="56"/>
  <c r="H119" i="56"/>
  <c r="G150" i="57"/>
  <c r="G116" i="57"/>
  <c r="E156" i="57"/>
  <c r="R10" i="56"/>
  <c r="X10" i="56"/>
  <c r="R12" i="56"/>
  <c r="G119" i="56"/>
  <c r="F113" i="56"/>
  <c r="F50" i="56"/>
  <c r="F64" i="56"/>
  <c r="F100" i="56"/>
  <c r="H88" i="56"/>
  <c r="I86" i="56"/>
  <c r="I88" i="55"/>
  <c r="J86" i="55"/>
  <c r="S10" i="55"/>
  <c r="P11" i="55"/>
  <c r="S11" i="55"/>
  <c r="P12" i="55"/>
  <c r="S12" i="55"/>
  <c r="P13" i="55"/>
  <c r="S13" i="55"/>
  <c r="P14" i="55"/>
  <c r="S14" i="55"/>
  <c r="P15" i="55"/>
  <c r="S15" i="55"/>
  <c r="E151" i="55"/>
  <c r="E156" i="55"/>
  <c r="I96" i="55"/>
  <c r="H63" i="55"/>
  <c r="H155" i="55"/>
  <c r="I106" i="55"/>
  <c r="H44" i="55"/>
  <c r="H48" i="55"/>
  <c r="H113" i="55"/>
  <c r="I44" i="55"/>
  <c r="J44" i="55"/>
  <c r="K44" i="55"/>
  <c r="Z11" i="54"/>
  <c r="W12" i="54"/>
  <c r="X11" i="54"/>
  <c r="H155" i="54"/>
  <c r="H156" i="54"/>
  <c r="K44" i="54"/>
  <c r="I106" i="54"/>
  <c r="H44" i="54"/>
  <c r="I44" i="54"/>
  <c r="J44" i="54"/>
  <c r="H48" i="54"/>
  <c r="H113" i="54"/>
  <c r="S10" i="54"/>
  <c r="P11" i="54"/>
  <c r="S11" i="54"/>
  <c r="P12" i="54"/>
  <c r="S12" i="54"/>
  <c r="P13" i="54"/>
  <c r="S13" i="54"/>
  <c r="P14" i="54"/>
  <c r="S14" i="54"/>
  <c r="P15" i="54"/>
  <c r="S15" i="54"/>
  <c r="E119" i="54"/>
  <c r="H34" i="54"/>
  <c r="H38" i="54"/>
  <c r="I102" i="54"/>
  <c r="H117" i="54"/>
  <c r="H100" i="54"/>
  <c r="F116" i="56"/>
  <c r="F150" i="56"/>
  <c r="F156" i="56"/>
  <c r="K43" i="56"/>
  <c r="H106" i="56"/>
  <c r="H43" i="56"/>
  <c r="I43" i="56"/>
  <c r="G43" i="56"/>
  <c r="G48" i="56"/>
  <c r="G113" i="56"/>
  <c r="J43" i="56"/>
  <c r="G155" i="56"/>
  <c r="H104" i="56"/>
  <c r="H62" i="56"/>
  <c r="G118" i="56"/>
  <c r="G57" i="56"/>
  <c r="G61" i="56"/>
  <c r="G114" i="56"/>
  <c r="G90" i="56"/>
  <c r="G98" i="56"/>
  <c r="G99" i="56"/>
  <c r="G91" i="56"/>
  <c r="G94" i="56"/>
  <c r="H98" i="55"/>
  <c r="H90" i="55"/>
  <c r="H91" i="55"/>
  <c r="H94" i="55"/>
  <c r="H58" i="55"/>
  <c r="H61" i="55"/>
  <c r="H114" i="55"/>
  <c r="H118" i="55"/>
  <c r="I104" i="55"/>
  <c r="F68" i="55"/>
  <c r="F115" i="55"/>
  <c r="I68" i="55"/>
  <c r="I115" i="55"/>
  <c r="J68" i="55"/>
  <c r="K68" i="55"/>
  <c r="H68" i="55"/>
  <c r="H115" i="55"/>
  <c r="D108" i="55"/>
  <c r="E68" i="55"/>
  <c r="G68" i="55"/>
  <c r="G115" i="55"/>
  <c r="Z10" i="55"/>
  <c r="W11" i="55"/>
  <c r="X10" i="55"/>
  <c r="E64" i="55"/>
  <c r="G156" i="55"/>
  <c r="I88" i="54"/>
  <c r="J86" i="54"/>
  <c r="H118" i="54"/>
  <c r="H58" i="54"/>
  <c r="H61" i="54"/>
  <c r="H114" i="54"/>
  <c r="I104" i="54"/>
  <c r="H62" i="54"/>
  <c r="X332" i="45"/>
  <c r="X225" i="45"/>
  <c r="X202" i="45"/>
  <c r="X17" i="45"/>
  <c r="X68" i="45"/>
  <c r="X251" i="45"/>
  <c r="X25" i="45"/>
  <c r="X111" i="45"/>
  <c r="X277" i="45"/>
  <c r="X369" i="45"/>
  <c r="X101" i="45"/>
  <c r="X207" i="45"/>
  <c r="X267" i="45"/>
  <c r="X339" i="45"/>
  <c r="X114" i="45"/>
  <c r="X340" i="45"/>
  <c r="X86" i="45"/>
  <c r="E7" i="45"/>
  <c r="G113" i="57"/>
  <c r="G50" i="57"/>
  <c r="E120" i="57"/>
  <c r="J104" i="54"/>
  <c r="I118" i="54"/>
  <c r="I59" i="54"/>
  <c r="I61" i="54"/>
  <c r="I114" i="54"/>
  <c r="I98" i="54"/>
  <c r="I90" i="54"/>
  <c r="I91" i="54"/>
  <c r="I94" i="54"/>
  <c r="Z11" i="55"/>
  <c r="W12" i="55"/>
  <c r="X11" i="55"/>
  <c r="E115" i="55"/>
  <c r="E69" i="55"/>
  <c r="I118" i="55"/>
  <c r="I59" i="55"/>
  <c r="I61" i="55"/>
  <c r="I114" i="55"/>
  <c r="J104" i="55"/>
  <c r="G156" i="56"/>
  <c r="H50" i="54"/>
  <c r="H112" i="54"/>
  <c r="J45" i="54"/>
  <c r="K45" i="54"/>
  <c r="J106" i="54"/>
  <c r="I155" i="54"/>
  <c r="I45" i="54"/>
  <c r="I48" i="54"/>
  <c r="I113" i="54"/>
  <c r="I98" i="55"/>
  <c r="I90" i="55"/>
  <c r="I91" i="55"/>
  <c r="I94" i="55"/>
  <c r="E153" i="57"/>
  <c r="F149" i="57"/>
  <c r="F151" i="57"/>
  <c r="G112" i="56"/>
  <c r="G50" i="56"/>
  <c r="H63" i="54"/>
  <c r="I63" i="54"/>
  <c r="G64" i="54"/>
  <c r="Z12" i="56"/>
  <c r="W13" i="56"/>
  <c r="X12" i="56"/>
  <c r="E153" i="54"/>
  <c r="F149" i="54"/>
  <c r="F151" i="54"/>
  <c r="F70" i="54"/>
  <c r="G69" i="54"/>
  <c r="H64" i="55"/>
  <c r="I62" i="55"/>
  <c r="I35" i="55"/>
  <c r="I38" i="55"/>
  <c r="I117" i="55"/>
  <c r="J102" i="55"/>
  <c r="E151" i="56"/>
  <c r="E156" i="56"/>
  <c r="I98" i="57"/>
  <c r="I90" i="57"/>
  <c r="I91" i="57"/>
  <c r="I94" i="57"/>
  <c r="H150" i="55"/>
  <c r="H156" i="55"/>
  <c r="H116" i="55"/>
  <c r="J44" i="56"/>
  <c r="H155" i="56"/>
  <c r="I106" i="56"/>
  <c r="H44" i="56"/>
  <c r="H48" i="56"/>
  <c r="H113" i="56"/>
  <c r="I44" i="56"/>
  <c r="K44" i="56"/>
  <c r="Z12" i="54"/>
  <c r="W13" i="54"/>
  <c r="X12" i="54"/>
  <c r="I63" i="55"/>
  <c r="E152" i="55"/>
  <c r="E107" i="55"/>
  <c r="E110" i="55"/>
  <c r="E157" i="55"/>
  <c r="E153" i="55"/>
  <c r="F149" i="55"/>
  <c r="F151" i="55"/>
  <c r="I88" i="56"/>
  <c r="J86" i="56"/>
  <c r="E119" i="56"/>
  <c r="S10" i="56"/>
  <c r="P11" i="56"/>
  <c r="S11" i="56"/>
  <c r="P12" i="56"/>
  <c r="S12" i="56"/>
  <c r="P13" i="56"/>
  <c r="S13" i="56"/>
  <c r="P14" i="56"/>
  <c r="S14" i="56"/>
  <c r="P15" i="56"/>
  <c r="S15" i="56"/>
  <c r="K96" i="57"/>
  <c r="H150" i="57"/>
  <c r="H116" i="57"/>
  <c r="H99" i="57"/>
  <c r="H100" i="57"/>
  <c r="Z12" i="57"/>
  <c r="W13" i="57"/>
  <c r="X12" i="57"/>
  <c r="G69" i="56"/>
  <c r="F70" i="56"/>
  <c r="H112" i="57"/>
  <c r="H48" i="57"/>
  <c r="H113" i="57"/>
  <c r="G100" i="56"/>
  <c r="J128" i="54"/>
  <c r="P16" i="54"/>
  <c r="S16" i="54"/>
  <c r="P17" i="54"/>
  <c r="S17" i="54"/>
  <c r="P18" i="54"/>
  <c r="S18" i="54"/>
  <c r="P19" i="54"/>
  <c r="S19" i="54"/>
  <c r="P20" i="54"/>
  <c r="S20" i="54"/>
  <c r="P21" i="54"/>
  <c r="S21" i="54"/>
  <c r="P22" i="54"/>
  <c r="S22" i="54"/>
  <c r="P23" i="54"/>
  <c r="S23" i="54"/>
  <c r="P24" i="54"/>
  <c r="S24" i="54"/>
  <c r="P25" i="54"/>
  <c r="S25" i="54"/>
  <c r="P26" i="54"/>
  <c r="S26" i="54"/>
  <c r="P27" i="54"/>
  <c r="S27" i="54"/>
  <c r="P28" i="54"/>
  <c r="S28" i="54"/>
  <c r="P29" i="54"/>
  <c r="S29" i="54"/>
  <c r="P30" i="54"/>
  <c r="S30" i="54"/>
  <c r="P31" i="54"/>
  <c r="S31" i="54"/>
  <c r="P32" i="54"/>
  <c r="S32" i="54"/>
  <c r="P33" i="54"/>
  <c r="S33" i="54"/>
  <c r="P34" i="54"/>
  <c r="S34" i="54"/>
  <c r="P35" i="54"/>
  <c r="S35" i="54"/>
  <c r="P36" i="54"/>
  <c r="S36" i="54"/>
  <c r="P37" i="54"/>
  <c r="S37" i="54"/>
  <c r="P38" i="54"/>
  <c r="S38" i="54"/>
  <c r="P39" i="54"/>
  <c r="S39" i="54"/>
  <c r="K45" i="55"/>
  <c r="J106" i="55"/>
  <c r="I155" i="55"/>
  <c r="I45" i="55"/>
  <c r="I48" i="55"/>
  <c r="I113" i="55"/>
  <c r="J45" i="55"/>
  <c r="H99" i="55"/>
  <c r="J128" i="55"/>
  <c r="P16" i="55"/>
  <c r="S16" i="55"/>
  <c r="P17" i="55"/>
  <c r="S17" i="55"/>
  <c r="P18" i="55"/>
  <c r="S18" i="55"/>
  <c r="P19" i="55"/>
  <c r="S19" i="55"/>
  <c r="P20" i="55"/>
  <c r="S20" i="55"/>
  <c r="P21" i="55"/>
  <c r="S21" i="55"/>
  <c r="P22" i="55"/>
  <c r="S22" i="55"/>
  <c r="P23" i="55"/>
  <c r="S23" i="55"/>
  <c r="P24" i="55"/>
  <c r="S24" i="55"/>
  <c r="P25" i="55"/>
  <c r="S25" i="55"/>
  <c r="P26" i="55"/>
  <c r="S26" i="55"/>
  <c r="P27" i="55"/>
  <c r="S27" i="55"/>
  <c r="P28" i="55"/>
  <c r="S28" i="55"/>
  <c r="P29" i="55"/>
  <c r="S29" i="55"/>
  <c r="P30" i="55"/>
  <c r="S30" i="55"/>
  <c r="P31" i="55"/>
  <c r="S31" i="55"/>
  <c r="P32" i="55"/>
  <c r="S32" i="55"/>
  <c r="P33" i="55"/>
  <c r="S33" i="55"/>
  <c r="P34" i="55"/>
  <c r="S34" i="55"/>
  <c r="P35" i="55"/>
  <c r="S35" i="55"/>
  <c r="P36" i="55"/>
  <c r="S36" i="55"/>
  <c r="P37" i="55"/>
  <c r="S37" i="55"/>
  <c r="P38" i="55"/>
  <c r="S38" i="55"/>
  <c r="P39" i="55"/>
  <c r="S39" i="55"/>
  <c r="H91" i="56"/>
  <c r="H94" i="56"/>
  <c r="H100" i="56"/>
  <c r="H98" i="56"/>
  <c r="H90" i="56"/>
  <c r="G69" i="57"/>
  <c r="F70" i="57"/>
  <c r="I99" i="54"/>
  <c r="J96" i="54"/>
  <c r="G63" i="56"/>
  <c r="F64" i="57"/>
  <c r="G63" i="57"/>
  <c r="J60" i="57"/>
  <c r="J61" i="57"/>
  <c r="J118" i="57"/>
  <c r="K104" i="57"/>
  <c r="E107" i="54"/>
  <c r="E110" i="54"/>
  <c r="H112" i="55"/>
  <c r="H50" i="55"/>
  <c r="J62" i="57"/>
  <c r="G156" i="57"/>
  <c r="H155" i="57"/>
  <c r="I106" i="57"/>
  <c r="J44" i="57"/>
  <c r="I44" i="57"/>
  <c r="K44" i="57"/>
  <c r="H44" i="57"/>
  <c r="I62" i="54"/>
  <c r="J88" i="54"/>
  <c r="K86" i="54"/>
  <c r="K88" i="54"/>
  <c r="H100" i="55"/>
  <c r="G150" i="56"/>
  <c r="G116" i="56"/>
  <c r="I104" i="56"/>
  <c r="H118" i="56"/>
  <c r="H58" i="56"/>
  <c r="H61" i="56"/>
  <c r="H114" i="56"/>
  <c r="I35" i="54"/>
  <c r="I38" i="54"/>
  <c r="I117" i="54"/>
  <c r="J102" i="54"/>
  <c r="J96" i="55"/>
  <c r="J88" i="55"/>
  <c r="K86" i="55"/>
  <c r="K88" i="55"/>
  <c r="H117" i="56"/>
  <c r="H34" i="56"/>
  <c r="H38" i="56"/>
  <c r="I102" i="56"/>
  <c r="H99" i="56"/>
  <c r="I96" i="56"/>
  <c r="J88" i="57"/>
  <c r="K86" i="57"/>
  <c r="K88" i="57"/>
  <c r="I35" i="57"/>
  <c r="I38" i="57"/>
  <c r="I117" i="57"/>
  <c r="J102" i="57"/>
  <c r="J48" i="55"/>
  <c r="J113" i="55"/>
  <c r="J36" i="57"/>
  <c r="J38" i="57"/>
  <c r="K102" i="57"/>
  <c r="K37" i="57"/>
  <c r="K38" i="57"/>
  <c r="J117" i="57"/>
  <c r="J98" i="57"/>
  <c r="J90" i="57"/>
  <c r="J91" i="57"/>
  <c r="J94" i="57"/>
  <c r="K96" i="55"/>
  <c r="K99" i="55"/>
  <c r="I112" i="54"/>
  <c r="I50" i="54"/>
  <c r="J104" i="56"/>
  <c r="I118" i="56"/>
  <c r="I59" i="56"/>
  <c r="I61" i="56"/>
  <c r="I114" i="56"/>
  <c r="K96" i="54"/>
  <c r="J99" i="54"/>
  <c r="I98" i="56"/>
  <c r="I99" i="56"/>
  <c r="I90" i="56"/>
  <c r="I91" i="56"/>
  <c r="I94" i="56"/>
  <c r="I100" i="56"/>
  <c r="I45" i="56"/>
  <c r="I48" i="56"/>
  <c r="I113" i="56"/>
  <c r="J45" i="56"/>
  <c r="K45" i="56"/>
  <c r="I155" i="56"/>
  <c r="J106" i="56"/>
  <c r="I112" i="55"/>
  <c r="I50" i="55"/>
  <c r="Z13" i="56"/>
  <c r="W14" i="56"/>
  <c r="X13" i="56"/>
  <c r="Z12" i="55"/>
  <c r="W13" i="55"/>
  <c r="X12" i="55"/>
  <c r="J60" i="54"/>
  <c r="J61" i="54"/>
  <c r="K104" i="54"/>
  <c r="J118" i="54"/>
  <c r="I62" i="56"/>
  <c r="J96" i="56"/>
  <c r="J102" i="56"/>
  <c r="I35" i="56"/>
  <c r="I38" i="56"/>
  <c r="I117" i="56"/>
  <c r="K98" i="55"/>
  <c r="K150" i="55"/>
  <c r="K90" i="55"/>
  <c r="K91" i="55"/>
  <c r="K94" i="55"/>
  <c r="K100" i="55"/>
  <c r="J45" i="57"/>
  <c r="J106" i="57"/>
  <c r="I45" i="57"/>
  <c r="I48" i="57"/>
  <c r="I113" i="57"/>
  <c r="I155" i="57"/>
  <c r="K45" i="57"/>
  <c r="K62" i="57"/>
  <c r="E120" i="54"/>
  <c r="H63" i="57"/>
  <c r="G64" i="57"/>
  <c r="G70" i="57"/>
  <c r="H69" i="57"/>
  <c r="G70" i="56"/>
  <c r="H69" i="56"/>
  <c r="P16" i="56"/>
  <c r="S16" i="56"/>
  <c r="P17" i="56"/>
  <c r="S17" i="56"/>
  <c r="P18" i="56"/>
  <c r="S18" i="56"/>
  <c r="P19" i="56"/>
  <c r="S19" i="56"/>
  <c r="P20" i="56"/>
  <c r="S20" i="56"/>
  <c r="P21" i="56"/>
  <c r="S21" i="56"/>
  <c r="P22" i="56"/>
  <c r="S22" i="56"/>
  <c r="P23" i="56"/>
  <c r="S23" i="56"/>
  <c r="P24" i="56"/>
  <c r="S24" i="56"/>
  <c r="P25" i="56"/>
  <c r="S25" i="56"/>
  <c r="P26" i="56"/>
  <c r="S26" i="56"/>
  <c r="P27" i="56"/>
  <c r="S27" i="56"/>
  <c r="P28" i="56"/>
  <c r="S28" i="56"/>
  <c r="P29" i="56"/>
  <c r="S29" i="56"/>
  <c r="P30" i="56"/>
  <c r="S30" i="56"/>
  <c r="P31" i="56"/>
  <c r="S31" i="56"/>
  <c r="P32" i="56"/>
  <c r="S32" i="56"/>
  <c r="P33" i="56"/>
  <c r="S33" i="56"/>
  <c r="P34" i="56"/>
  <c r="S34" i="56"/>
  <c r="P35" i="56"/>
  <c r="S35" i="56"/>
  <c r="P36" i="56"/>
  <c r="S36" i="56"/>
  <c r="P37" i="56"/>
  <c r="S37" i="56"/>
  <c r="P38" i="56"/>
  <c r="S38" i="56"/>
  <c r="P39" i="56"/>
  <c r="S39" i="56"/>
  <c r="J128" i="56"/>
  <c r="F153" i="55"/>
  <c r="G149" i="55"/>
  <c r="G151" i="55"/>
  <c r="F152" i="55"/>
  <c r="F107" i="55"/>
  <c r="F110" i="55"/>
  <c r="I100" i="57"/>
  <c r="E153" i="56"/>
  <c r="F149" i="56"/>
  <c r="F151" i="56"/>
  <c r="E152" i="56"/>
  <c r="E107" i="56"/>
  <c r="E110" i="56"/>
  <c r="J62" i="55"/>
  <c r="I64" i="55"/>
  <c r="F152" i="54"/>
  <c r="F107" i="54"/>
  <c r="F110" i="54"/>
  <c r="F153" i="57"/>
  <c r="G149" i="57"/>
  <c r="G151" i="57"/>
  <c r="F152" i="57"/>
  <c r="F107" i="57"/>
  <c r="F110" i="57"/>
  <c r="I116" i="55"/>
  <c r="I150" i="55"/>
  <c r="F69" i="55"/>
  <c r="E70" i="55"/>
  <c r="I100" i="54"/>
  <c r="I112" i="57"/>
  <c r="H112" i="56"/>
  <c r="H50" i="56"/>
  <c r="J98" i="55"/>
  <c r="J99" i="55"/>
  <c r="J90" i="55"/>
  <c r="J91" i="55"/>
  <c r="J94" i="55"/>
  <c r="K102" i="54"/>
  <c r="K37" i="54"/>
  <c r="K38" i="54"/>
  <c r="J36" i="54"/>
  <c r="J38" i="54"/>
  <c r="J117" i="54"/>
  <c r="K98" i="54"/>
  <c r="K150" i="54"/>
  <c r="K90" i="54"/>
  <c r="K91" i="54"/>
  <c r="K94" i="54"/>
  <c r="I64" i="54"/>
  <c r="J62" i="54"/>
  <c r="I156" i="55"/>
  <c r="H50" i="57"/>
  <c r="Z13" i="54"/>
  <c r="W14" i="54"/>
  <c r="X13" i="54"/>
  <c r="J36" i="55"/>
  <c r="J38" i="55"/>
  <c r="K102" i="55"/>
  <c r="K37" i="55"/>
  <c r="K38" i="55"/>
  <c r="J117" i="55"/>
  <c r="J63" i="54"/>
  <c r="K63" i="54"/>
  <c r="J155" i="54"/>
  <c r="J46" i="54"/>
  <c r="J48" i="54"/>
  <c r="J113" i="54"/>
  <c r="K46" i="54"/>
  <c r="K106" i="54"/>
  <c r="K104" i="55"/>
  <c r="J60" i="55"/>
  <c r="J61" i="55"/>
  <c r="J118" i="55"/>
  <c r="K98" i="57"/>
  <c r="K150" i="57"/>
  <c r="K90" i="57"/>
  <c r="K91" i="57"/>
  <c r="K94" i="57"/>
  <c r="I99" i="55"/>
  <c r="I100" i="55"/>
  <c r="J98" i="54"/>
  <c r="J90" i="54"/>
  <c r="J91" i="54"/>
  <c r="J94" i="54"/>
  <c r="J100" i="54"/>
  <c r="H64" i="54"/>
  <c r="H156" i="57"/>
  <c r="H63" i="56"/>
  <c r="G64" i="56"/>
  <c r="H150" i="56"/>
  <c r="H156" i="56"/>
  <c r="H116" i="56"/>
  <c r="J155" i="55"/>
  <c r="J46" i="55"/>
  <c r="K106" i="55"/>
  <c r="K46" i="55"/>
  <c r="Z13" i="57"/>
  <c r="W14" i="57"/>
  <c r="X13" i="57"/>
  <c r="K86" i="56"/>
  <c r="K88" i="56"/>
  <c r="J88" i="56"/>
  <c r="E120" i="55"/>
  <c r="I150" i="57"/>
  <c r="I116" i="57"/>
  <c r="I99" i="57"/>
  <c r="H69" i="54"/>
  <c r="G70" i="54"/>
  <c r="I150" i="54"/>
  <c r="I156" i="54"/>
  <c r="I116" i="54"/>
  <c r="E75" i="57"/>
  <c r="E121" i="57"/>
  <c r="E122" i="57"/>
  <c r="E123" i="57"/>
  <c r="E125" i="57"/>
  <c r="E130" i="57"/>
  <c r="E74" i="57"/>
  <c r="E76" i="57"/>
  <c r="F73" i="57"/>
  <c r="J98" i="56"/>
  <c r="J90" i="56"/>
  <c r="J91" i="56"/>
  <c r="J94" i="56"/>
  <c r="J100" i="56"/>
  <c r="F152" i="56"/>
  <c r="F107" i="56"/>
  <c r="F110" i="56"/>
  <c r="I50" i="56"/>
  <c r="I112" i="56"/>
  <c r="J62" i="56"/>
  <c r="I64" i="56"/>
  <c r="K106" i="56"/>
  <c r="J155" i="56"/>
  <c r="J46" i="56"/>
  <c r="K46" i="56"/>
  <c r="J112" i="57"/>
  <c r="J112" i="55"/>
  <c r="J50" i="55"/>
  <c r="J100" i="55"/>
  <c r="I156" i="57"/>
  <c r="Z14" i="56"/>
  <c r="W15" i="56"/>
  <c r="X14" i="56"/>
  <c r="I63" i="56"/>
  <c r="H64" i="56"/>
  <c r="F120" i="57"/>
  <c r="F157" i="54"/>
  <c r="E120" i="56"/>
  <c r="F120" i="55"/>
  <c r="K99" i="54"/>
  <c r="K100" i="54"/>
  <c r="J118" i="56"/>
  <c r="J60" i="56"/>
  <c r="J61" i="56"/>
  <c r="K104" i="56"/>
  <c r="Z14" i="57"/>
  <c r="W15" i="57"/>
  <c r="X14" i="57"/>
  <c r="Z14" i="54"/>
  <c r="W15" i="54"/>
  <c r="X14" i="54"/>
  <c r="G153" i="57"/>
  <c r="H149" i="57"/>
  <c r="H151" i="57"/>
  <c r="G157" i="57"/>
  <c r="G152" i="57"/>
  <c r="G107" i="57"/>
  <c r="G110" i="57"/>
  <c r="G152" i="55"/>
  <c r="G107" i="55"/>
  <c r="G110" i="55"/>
  <c r="I69" i="57"/>
  <c r="H70" i="57"/>
  <c r="J48" i="56"/>
  <c r="J113" i="56"/>
  <c r="K98" i="56"/>
  <c r="K150" i="56"/>
  <c r="K90" i="56"/>
  <c r="K91" i="56"/>
  <c r="K94" i="56"/>
  <c r="K100" i="56"/>
  <c r="K155" i="54"/>
  <c r="K156" i="54"/>
  <c r="K47" i="54"/>
  <c r="K48" i="54"/>
  <c r="K50" i="54"/>
  <c r="J156" i="54"/>
  <c r="K62" i="54"/>
  <c r="K64" i="54"/>
  <c r="J64" i="54"/>
  <c r="F120" i="54"/>
  <c r="K62" i="55"/>
  <c r="E75" i="54"/>
  <c r="E121" i="54"/>
  <c r="E122" i="54"/>
  <c r="E123" i="54"/>
  <c r="E125" i="54"/>
  <c r="E130" i="54"/>
  <c r="E74" i="54"/>
  <c r="J36" i="56"/>
  <c r="J38" i="56"/>
  <c r="K102" i="56"/>
  <c r="K37" i="56"/>
  <c r="K38" i="56"/>
  <c r="J117" i="56"/>
  <c r="I150" i="56"/>
  <c r="I156" i="56"/>
  <c r="I116" i="56"/>
  <c r="J150" i="57"/>
  <c r="J116" i="57"/>
  <c r="J99" i="57"/>
  <c r="J100" i="57"/>
  <c r="I69" i="54"/>
  <c r="H70" i="54"/>
  <c r="K99" i="57"/>
  <c r="K100" i="57"/>
  <c r="K155" i="55"/>
  <c r="K156" i="55"/>
  <c r="K47" i="55"/>
  <c r="K48" i="55"/>
  <c r="K50" i="55"/>
  <c r="J150" i="54"/>
  <c r="J116" i="54"/>
  <c r="G69" i="55"/>
  <c r="F70" i="55"/>
  <c r="E75" i="55"/>
  <c r="E121" i="55"/>
  <c r="E122" i="55"/>
  <c r="E123" i="55"/>
  <c r="E125" i="55"/>
  <c r="E130" i="55"/>
  <c r="E74" i="55"/>
  <c r="E76" i="55"/>
  <c r="F73" i="55"/>
  <c r="J50" i="54"/>
  <c r="J112" i="54"/>
  <c r="J150" i="55"/>
  <c r="J156" i="55"/>
  <c r="J116" i="55"/>
  <c r="I50" i="57"/>
  <c r="F157" i="57"/>
  <c r="F153" i="54"/>
  <c r="G149" i="54"/>
  <c r="G151" i="54"/>
  <c r="E157" i="56"/>
  <c r="F157" i="55"/>
  <c r="I69" i="56"/>
  <c r="H70" i="56"/>
  <c r="I63" i="57"/>
  <c r="H64" i="57"/>
  <c r="J155" i="57"/>
  <c r="J156" i="57"/>
  <c r="J46" i="57"/>
  <c r="J48" i="57"/>
  <c r="J113" i="57"/>
  <c r="K46" i="57"/>
  <c r="K106" i="57"/>
  <c r="J99" i="56"/>
  <c r="K96" i="56"/>
  <c r="K99" i="56"/>
  <c r="J114" i="54"/>
  <c r="Z13" i="55"/>
  <c r="W14" i="55"/>
  <c r="X13" i="55"/>
  <c r="J63" i="55"/>
  <c r="K63" i="55"/>
  <c r="I70" i="56"/>
  <c r="J69" i="56"/>
  <c r="G120" i="55"/>
  <c r="Z15" i="54"/>
  <c r="W16" i="54"/>
  <c r="X15" i="54"/>
  <c r="Z15" i="57"/>
  <c r="W16" i="57"/>
  <c r="X15" i="57"/>
  <c r="F74" i="55"/>
  <c r="F76" i="55"/>
  <c r="G73" i="55"/>
  <c r="F122" i="55"/>
  <c r="F123" i="55"/>
  <c r="F125" i="55"/>
  <c r="F130" i="55"/>
  <c r="J63" i="57"/>
  <c r="I64" i="57"/>
  <c r="F75" i="55"/>
  <c r="F121" i="55"/>
  <c r="K47" i="57"/>
  <c r="K48" i="57"/>
  <c r="K50" i="57"/>
  <c r="K155" i="57"/>
  <c r="K156" i="57"/>
  <c r="F74" i="54"/>
  <c r="G157" i="55"/>
  <c r="H152" i="57"/>
  <c r="H107" i="57"/>
  <c r="H110" i="57"/>
  <c r="E75" i="56"/>
  <c r="E121" i="56"/>
  <c r="E122" i="56"/>
  <c r="E123" i="56"/>
  <c r="E125" i="56"/>
  <c r="E130" i="56"/>
  <c r="E74" i="56"/>
  <c r="E76" i="56"/>
  <c r="F73" i="56"/>
  <c r="F74" i="57"/>
  <c r="F76" i="57"/>
  <c r="G73" i="57"/>
  <c r="Z15" i="56"/>
  <c r="W16" i="56"/>
  <c r="X15" i="56"/>
  <c r="F120" i="56"/>
  <c r="J150" i="56"/>
  <c r="J116" i="56"/>
  <c r="J112" i="56"/>
  <c r="J50" i="56"/>
  <c r="K64" i="55"/>
  <c r="G153" i="55"/>
  <c r="H149" i="55"/>
  <c r="H151" i="55"/>
  <c r="J156" i="56"/>
  <c r="K62" i="56"/>
  <c r="F157" i="56"/>
  <c r="Z14" i="55"/>
  <c r="W15" i="55"/>
  <c r="X14" i="55"/>
  <c r="G152" i="54"/>
  <c r="G107" i="54"/>
  <c r="G110" i="54"/>
  <c r="H69" i="55"/>
  <c r="G70" i="55"/>
  <c r="I70" i="54"/>
  <c r="J69" i="54"/>
  <c r="E76" i="54"/>
  <c r="F73" i="54"/>
  <c r="J64" i="55"/>
  <c r="J114" i="55"/>
  <c r="J69" i="57"/>
  <c r="I70" i="57"/>
  <c r="G120" i="57"/>
  <c r="J63" i="56"/>
  <c r="K63" i="56"/>
  <c r="J50" i="57"/>
  <c r="K47" i="56"/>
  <c r="K48" i="56"/>
  <c r="K50" i="56"/>
  <c r="K155" i="56"/>
  <c r="K156" i="56"/>
  <c r="F153" i="56"/>
  <c r="G149" i="56"/>
  <c r="G151" i="56"/>
  <c r="F75" i="57"/>
  <c r="F121" i="57"/>
  <c r="F122" i="57"/>
  <c r="F123" i="57"/>
  <c r="F125" i="57"/>
  <c r="F130" i="57"/>
  <c r="G75" i="55"/>
  <c r="G121" i="55"/>
  <c r="H120" i="57"/>
  <c r="J70" i="54"/>
  <c r="J115" i="54"/>
  <c r="K69" i="54"/>
  <c r="K70" i="54"/>
  <c r="G120" i="54"/>
  <c r="Z15" i="55"/>
  <c r="W16" i="55"/>
  <c r="X15" i="55"/>
  <c r="H157" i="55"/>
  <c r="H153" i="55"/>
  <c r="I149" i="55"/>
  <c r="I151" i="55"/>
  <c r="H152" i="55"/>
  <c r="H107" i="55"/>
  <c r="H110" i="55"/>
  <c r="F75" i="56"/>
  <c r="F121" i="56"/>
  <c r="F76" i="56"/>
  <c r="G73" i="56"/>
  <c r="H153" i="57"/>
  <c r="I149" i="57"/>
  <c r="I151" i="57"/>
  <c r="K63" i="57"/>
  <c r="K64" i="57"/>
  <c r="J64" i="57"/>
  <c r="J114" i="57"/>
  <c r="Z16" i="54"/>
  <c r="W17" i="54"/>
  <c r="X16" i="54"/>
  <c r="F75" i="54"/>
  <c r="F121" i="54"/>
  <c r="F122" i="54"/>
  <c r="F123" i="54"/>
  <c r="F125" i="54"/>
  <c r="F130" i="54"/>
  <c r="F76" i="54"/>
  <c r="G73" i="54"/>
  <c r="J64" i="56"/>
  <c r="J114" i="56"/>
  <c r="G75" i="57"/>
  <c r="G121" i="57"/>
  <c r="J70" i="56"/>
  <c r="J115" i="56"/>
  <c r="K69" i="56"/>
  <c r="K70" i="56"/>
  <c r="G157" i="54"/>
  <c r="Z16" i="56"/>
  <c r="W17" i="56"/>
  <c r="X16" i="56"/>
  <c r="H157" i="57"/>
  <c r="J70" i="57"/>
  <c r="J115" i="57"/>
  <c r="K69" i="57"/>
  <c r="K70" i="57"/>
  <c r="I69" i="55"/>
  <c r="H70" i="55"/>
  <c r="G74" i="57"/>
  <c r="G76" i="57"/>
  <c r="H73" i="57"/>
  <c r="G122" i="57"/>
  <c r="G123" i="57"/>
  <c r="G125" i="57"/>
  <c r="G130" i="57"/>
  <c r="G157" i="56"/>
  <c r="G152" i="56"/>
  <c r="G107" i="56"/>
  <c r="G110" i="56"/>
  <c r="G153" i="54"/>
  <c r="H149" i="54"/>
  <c r="H151" i="54"/>
  <c r="K64" i="56"/>
  <c r="F122" i="56"/>
  <c r="F123" i="56"/>
  <c r="F125" i="56"/>
  <c r="F130" i="56"/>
  <c r="F74" i="56"/>
  <c r="Z16" i="57"/>
  <c r="W17" i="57"/>
  <c r="X16" i="57"/>
  <c r="G74" i="55"/>
  <c r="G76" i="55"/>
  <c r="H73" i="55"/>
  <c r="G122" i="55"/>
  <c r="G123" i="55"/>
  <c r="G125" i="55"/>
  <c r="G130" i="55"/>
  <c r="H75" i="57"/>
  <c r="H121" i="57"/>
  <c r="H152" i="54"/>
  <c r="H107" i="54"/>
  <c r="H110" i="54"/>
  <c r="Z17" i="57"/>
  <c r="W18" i="57"/>
  <c r="X17" i="57"/>
  <c r="G120" i="56"/>
  <c r="J69" i="55"/>
  <c r="I70" i="55"/>
  <c r="G75" i="54"/>
  <c r="G121" i="54"/>
  <c r="G122" i="54"/>
  <c r="G123" i="54"/>
  <c r="G125" i="54"/>
  <c r="G130" i="54"/>
  <c r="G74" i="54"/>
  <c r="G76" i="54"/>
  <c r="H73" i="54"/>
  <c r="I152" i="55"/>
  <c r="I107" i="55"/>
  <c r="I110" i="55"/>
  <c r="Z17" i="56"/>
  <c r="W18" i="56"/>
  <c r="X17" i="56"/>
  <c r="Z17" i="54"/>
  <c r="W18" i="54"/>
  <c r="X17" i="54"/>
  <c r="H74" i="57"/>
  <c r="H76" i="57"/>
  <c r="I73" i="57"/>
  <c r="H122" i="57"/>
  <c r="H123" i="57"/>
  <c r="H125" i="57"/>
  <c r="H130" i="57"/>
  <c r="G153" i="56"/>
  <c r="H149" i="56"/>
  <c r="H151" i="56"/>
  <c r="I152" i="57"/>
  <c r="I107" i="57"/>
  <c r="I110" i="57"/>
  <c r="H120" i="55"/>
  <c r="H75" i="55"/>
  <c r="H121" i="55"/>
  <c r="Z16" i="55"/>
  <c r="W17" i="55"/>
  <c r="X16" i="55"/>
  <c r="G74" i="56"/>
  <c r="I153" i="57"/>
  <c r="J149" i="57"/>
  <c r="J151" i="57"/>
  <c r="H120" i="54"/>
  <c r="I120" i="57"/>
  <c r="H152" i="56"/>
  <c r="H107" i="56"/>
  <c r="H110" i="56"/>
  <c r="I157" i="55"/>
  <c r="I157" i="57"/>
  <c r="I153" i="55"/>
  <c r="J149" i="55"/>
  <c r="J151" i="55"/>
  <c r="K69" i="55"/>
  <c r="K70" i="55"/>
  <c r="J70" i="55"/>
  <c r="J115" i="55"/>
  <c r="Z18" i="57"/>
  <c r="W19" i="57"/>
  <c r="X18" i="57"/>
  <c r="H153" i="54"/>
  <c r="I149" i="54"/>
  <c r="I151" i="54"/>
  <c r="I120" i="55"/>
  <c r="G75" i="56"/>
  <c r="G121" i="56"/>
  <c r="G122" i="56"/>
  <c r="G123" i="56"/>
  <c r="G125" i="56"/>
  <c r="G130" i="56"/>
  <c r="Z17" i="55"/>
  <c r="W18" i="55"/>
  <c r="X17" i="55"/>
  <c r="Z18" i="54"/>
  <c r="W19" i="54"/>
  <c r="X18" i="54"/>
  <c r="H122" i="55"/>
  <c r="H123" i="55"/>
  <c r="H125" i="55"/>
  <c r="H130" i="55"/>
  <c r="H74" i="55"/>
  <c r="H76" i="55"/>
  <c r="I73" i="55"/>
  <c r="Z18" i="56"/>
  <c r="W19" i="56"/>
  <c r="X18" i="56"/>
  <c r="H157" i="54"/>
  <c r="H74" i="54"/>
  <c r="J153" i="55"/>
  <c r="J157" i="55"/>
  <c r="J152" i="55"/>
  <c r="J107" i="55"/>
  <c r="J110" i="55"/>
  <c r="H153" i="56"/>
  <c r="I149" i="56"/>
  <c r="I151" i="56"/>
  <c r="J153" i="57"/>
  <c r="J157" i="57"/>
  <c r="J152" i="57"/>
  <c r="J107" i="57"/>
  <c r="J110" i="57"/>
  <c r="H75" i="54"/>
  <c r="H121" i="54"/>
  <c r="H122" i="54"/>
  <c r="H123" i="54"/>
  <c r="H125" i="54"/>
  <c r="H130" i="54"/>
  <c r="Z19" i="56"/>
  <c r="W20" i="56"/>
  <c r="X19" i="56"/>
  <c r="I153" i="54"/>
  <c r="J149" i="54"/>
  <c r="J151" i="54"/>
  <c r="I157" i="54"/>
  <c r="I152" i="54"/>
  <c r="I107" i="54"/>
  <c r="I110" i="54"/>
  <c r="Z18" i="55"/>
  <c r="W19" i="55"/>
  <c r="X18" i="55"/>
  <c r="Z19" i="57"/>
  <c r="W20" i="57"/>
  <c r="X19" i="57"/>
  <c r="H157" i="56"/>
  <c r="I74" i="57"/>
  <c r="Z19" i="54"/>
  <c r="W20" i="54"/>
  <c r="X19" i="54"/>
  <c r="H120" i="56"/>
  <c r="I75" i="55"/>
  <c r="I121" i="55"/>
  <c r="I122" i="55"/>
  <c r="I123" i="55"/>
  <c r="I125" i="55"/>
  <c r="I130" i="55"/>
  <c r="I74" i="55"/>
  <c r="I76" i="55"/>
  <c r="J73" i="55"/>
  <c r="G76" i="56"/>
  <c r="H73" i="56"/>
  <c r="I75" i="57"/>
  <c r="I121" i="57"/>
  <c r="I122" i="57"/>
  <c r="I123" i="57"/>
  <c r="I125" i="57"/>
  <c r="I130" i="57"/>
  <c r="J75" i="55"/>
  <c r="J121" i="55"/>
  <c r="H74" i="56"/>
  <c r="I76" i="57"/>
  <c r="J73" i="57"/>
  <c r="J152" i="54"/>
  <c r="J107" i="54"/>
  <c r="J110" i="54"/>
  <c r="Z20" i="56"/>
  <c r="W21" i="56"/>
  <c r="X20" i="56"/>
  <c r="K149" i="57"/>
  <c r="K151" i="57"/>
  <c r="J124" i="57"/>
  <c r="K149" i="55"/>
  <c r="K151" i="55"/>
  <c r="J124" i="55"/>
  <c r="Z20" i="57"/>
  <c r="W21" i="57"/>
  <c r="X20" i="57"/>
  <c r="Z19" i="55"/>
  <c r="W20" i="55"/>
  <c r="X19" i="55"/>
  <c r="I153" i="56"/>
  <c r="J149" i="56"/>
  <c r="J151" i="56"/>
  <c r="I157" i="56"/>
  <c r="I152" i="56"/>
  <c r="I107" i="56"/>
  <c r="I110" i="56"/>
  <c r="H76" i="54"/>
  <c r="I73" i="54"/>
  <c r="H75" i="56"/>
  <c r="H121" i="56"/>
  <c r="H122" i="56"/>
  <c r="H123" i="56"/>
  <c r="H125" i="56"/>
  <c r="H130" i="56"/>
  <c r="Z20" i="54"/>
  <c r="W21" i="54"/>
  <c r="X20" i="54"/>
  <c r="I120" i="54"/>
  <c r="J120" i="57"/>
  <c r="J120" i="55"/>
  <c r="H76" i="56"/>
  <c r="I73" i="56"/>
  <c r="K157" i="57"/>
  <c r="K152" i="57"/>
  <c r="K107" i="57"/>
  <c r="J157" i="54"/>
  <c r="J122" i="55"/>
  <c r="J123" i="55"/>
  <c r="J125" i="55"/>
  <c r="J74" i="55"/>
  <c r="J76" i="55"/>
  <c r="K73" i="55"/>
  <c r="Z21" i="54"/>
  <c r="W22" i="54"/>
  <c r="X21" i="54"/>
  <c r="J153" i="56"/>
  <c r="J152" i="56"/>
  <c r="J107" i="56"/>
  <c r="J110" i="56"/>
  <c r="Z21" i="57"/>
  <c r="W22" i="57"/>
  <c r="X21" i="57"/>
  <c r="J74" i="57"/>
  <c r="I75" i="54"/>
  <c r="I121" i="54"/>
  <c r="J153" i="54"/>
  <c r="J120" i="54"/>
  <c r="I74" i="54"/>
  <c r="I76" i="54"/>
  <c r="J73" i="54"/>
  <c r="I122" i="54"/>
  <c r="I123" i="54"/>
  <c r="I125" i="54"/>
  <c r="I130" i="54"/>
  <c r="I120" i="56"/>
  <c r="Z20" i="55"/>
  <c r="W21" i="55"/>
  <c r="X20" i="55"/>
  <c r="K157" i="55"/>
  <c r="K152" i="55"/>
  <c r="K107" i="55"/>
  <c r="Z21" i="56"/>
  <c r="W22" i="56"/>
  <c r="X21" i="56"/>
  <c r="J75" i="57"/>
  <c r="J121" i="57"/>
  <c r="J122" i="57"/>
  <c r="J123" i="57"/>
  <c r="J125" i="57"/>
  <c r="J76" i="57"/>
  <c r="K73" i="57"/>
  <c r="J75" i="54"/>
  <c r="J121" i="54"/>
  <c r="Z22" i="57"/>
  <c r="W23" i="57"/>
  <c r="X22" i="57"/>
  <c r="I75" i="56"/>
  <c r="I121" i="56"/>
  <c r="I122" i="56"/>
  <c r="I123" i="56"/>
  <c r="I125" i="56"/>
  <c r="I130" i="56"/>
  <c r="I76" i="56"/>
  <c r="J73" i="56"/>
  <c r="J124" i="56"/>
  <c r="K149" i="56"/>
  <c r="K151" i="56"/>
  <c r="Z22" i="54"/>
  <c r="W23" i="54"/>
  <c r="X22" i="54"/>
  <c r="I74" i="56"/>
  <c r="Z22" i="56"/>
  <c r="W23" i="56"/>
  <c r="X22" i="56"/>
  <c r="K149" i="54"/>
  <c r="K151" i="54"/>
  <c r="J124" i="54"/>
  <c r="K75" i="57"/>
  <c r="K76" i="57"/>
  <c r="Z21" i="55"/>
  <c r="W22" i="55"/>
  <c r="X21" i="55"/>
  <c r="J120" i="56"/>
  <c r="K153" i="55"/>
  <c r="J122" i="54"/>
  <c r="J123" i="54"/>
  <c r="J125" i="54"/>
  <c r="J74" i="54"/>
  <c r="J76" i="54"/>
  <c r="K73" i="54"/>
  <c r="J157" i="56"/>
  <c r="K75" i="55"/>
  <c r="K76" i="55"/>
  <c r="K153" i="57"/>
  <c r="K75" i="54"/>
  <c r="K76" i="54"/>
  <c r="J122" i="56"/>
  <c r="J123" i="56"/>
  <c r="J125" i="56"/>
  <c r="J74" i="56"/>
  <c r="Z23" i="56"/>
  <c r="W24" i="56"/>
  <c r="X23" i="56"/>
  <c r="J75" i="56"/>
  <c r="J121" i="56"/>
  <c r="J76" i="56"/>
  <c r="K73" i="56"/>
  <c r="Z23" i="54"/>
  <c r="W24" i="54"/>
  <c r="X23" i="54"/>
  <c r="K157" i="56"/>
  <c r="K153" i="56"/>
  <c r="K152" i="56"/>
  <c r="K107" i="56"/>
  <c r="Z22" i="55"/>
  <c r="W23" i="55"/>
  <c r="X22" i="55"/>
  <c r="K157" i="54"/>
  <c r="K153" i="54"/>
  <c r="K152" i="54"/>
  <c r="K107" i="54"/>
  <c r="Z23" i="57"/>
  <c r="W24" i="57"/>
  <c r="X23" i="57"/>
  <c r="Z24" i="57"/>
  <c r="W25" i="57"/>
  <c r="X24" i="57"/>
  <c r="Z24" i="54"/>
  <c r="W25" i="54"/>
  <c r="X24" i="54"/>
  <c r="Z24" i="56"/>
  <c r="W25" i="56"/>
  <c r="X24" i="56"/>
  <c r="K75" i="56"/>
  <c r="K76" i="56"/>
  <c r="Z23" i="55"/>
  <c r="W24" i="55"/>
  <c r="X23" i="55"/>
  <c r="Z25" i="54"/>
  <c r="W26" i="54"/>
  <c r="X25" i="54"/>
  <c r="Z24" i="55"/>
  <c r="W25" i="55"/>
  <c r="X24" i="55"/>
  <c r="Z25" i="56"/>
  <c r="W26" i="56"/>
  <c r="X25" i="56"/>
  <c r="Z25" i="57"/>
  <c r="W26" i="57"/>
  <c r="X25" i="57"/>
  <c r="Z26" i="56"/>
  <c r="W27" i="56"/>
  <c r="X26" i="56"/>
  <c r="Z26" i="54"/>
  <c r="W27" i="54"/>
  <c r="X26" i="54"/>
  <c r="Z25" i="55"/>
  <c r="W26" i="55"/>
  <c r="X25" i="55"/>
  <c r="Z26" i="57"/>
  <c r="W27" i="57"/>
  <c r="X26" i="57"/>
  <c r="Z26" i="55"/>
  <c r="W27" i="55"/>
  <c r="X26" i="55"/>
  <c r="Z27" i="57"/>
  <c r="W28" i="57"/>
  <c r="X27" i="57"/>
  <c r="Z27" i="54"/>
  <c r="W28" i="54"/>
  <c r="X27" i="54"/>
  <c r="Z27" i="56"/>
  <c r="W28" i="56"/>
  <c r="X27" i="56"/>
  <c r="Z28" i="54"/>
  <c r="W29" i="54"/>
  <c r="X28" i="54"/>
  <c r="Z27" i="55"/>
  <c r="W28" i="55"/>
  <c r="X27" i="55"/>
  <c r="Z28" i="56"/>
  <c r="W29" i="56"/>
  <c r="X28" i="56"/>
  <c r="Z28" i="57"/>
  <c r="W29" i="57"/>
  <c r="X28" i="57"/>
  <c r="Z29" i="54"/>
  <c r="W30" i="54"/>
  <c r="X29" i="54"/>
  <c r="Z29" i="57"/>
  <c r="W30" i="57"/>
  <c r="X29" i="57"/>
  <c r="Z29" i="56"/>
  <c r="W30" i="56"/>
  <c r="X29" i="56"/>
  <c r="Z28" i="55"/>
  <c r="W29" i="55"/>
  <c r="X28" i="55"/>
  <c r="Z29" i="55"/>
  <c r="W30" i="55"/>
  <c r="X29" i="55"/>
  <c r="Z30" i="57"/>
  <c r="W31" i="57"/>
  <c r="X30" i="57"/>
  <c r="Z30" i="56"/>
  <c r="W31" i="56"/>
  <c r="X30" i="56"/>
  <c r="Z30" i="54"/>
  <c r="W31" i="54"/>
  <c r="X30" i="54"/>
  <c r="Z31" i="56"/>
  <c r="W32" i="56"/>
  <c r="X31" i="56"/>
  <c r="Z31" i="54"/>
  <c r="W32" i="54"/>
  <c r="X31" i="54"/>
  <c r="Z31" i="57"/>
  <c r="W32" i="57"/>
  <c r="X31" i="57"/>
  <c r="Z30" i="55"/>
  <c r="W31" i="55"/>
  <c r="X30" i="55"/>
  <c r="Z31" i="55"/>
  <c r="W32" i="55"/>
  <c r="X31" i="55"/>
  <c r="Z32" i="56"/>
  <c r="W33" i="56"/>
  <c r="X32" i="56"/>
  <c r="Z32" i="57"/>
  <c r="W33" i="57"/>
  <c r="X32" i="57"/>
  <c r="Z32" i="54"/>
  <c r="W33" i="54"/>
  <c r="X32" i="54"/>
  <c r="Z33" i="57"/>
  <c r="W34" i="57"/>
  <c r="X33" i="57"/>
  <c r="Z33" i="54"/>
  <c r="W34" i="54"/>
  <c r="X33" i="54"/>
  <c r="Z33" i="56"/>
  <c r="W34" i="56"/>
  <c r="X33" i="56"/>
  <c r="Z32" i="55"/>
  <c r="W33" i="55"/>
  <c r="X32" i="55"/>
  <c r="Z34" i="54"/>
  <c r="W35" i="54"/>
  <c r="X34" i="54"/>
  <c r="Z33" i="55"/>
  <c r="W34" i="55"/>
  <c r="X33" i="55"/>
  <c r="Z34" i="56"/>
  <c r="W35" i="56"/>
  <c r="X34" i="56"/>
  <c r="Z34" i="57"/>
  <c r="W35" i="57"/>
  <c r="X34" i="57"/>
  <c r="Z35" i="56"/>
  <c r="W36" i="56"/>
  <c r="X35" i="56"/>
  <c r="Z34" i="55"/>
  <c r="W35" i="55"/>
  <c r="X34" i="55"/>
  <c r="Z35" i="57"/>
  <c r="W36" i="57"/>
  <c r="X35" i="57"/>
  <c r="Z35" i="54"/>
  <c r="W36" i="54"/>
  <c r="X35" i="54"/>
  <c r="Z36" i="56"/>
  <c r="W37" i="56"/>
  <c r="X36" i="56"/>
  <c r="Z36" i="54"/>
  <c r="W37" i="54"/>
  <c r="X36" i="54"/>
  <c r="Z36" i="57"/>
  <c r="W37" i="57"/>
  <c r="X36" i="57"/>
  <c r="Z35" i="55"/>
  <c r="W36" i="55"/>
  <c r="X35" i="55"/>
  <c r="Z36" i="55"/>
  <c r="W37" i="55"/>
  <c r="X36" i="55"/>
  <c r="Z37" i="54"/>
  <c r="W38" i="54"/>
  <c r="X37" i="54"/>
  <c r="Z37" i="56"/>
  <c r="W38" i="56"/>
  <c r="X37" i="56"/>
  <c r="Z37" i="57"/>
  <c r="W38" i="57"/>
  <c r="X37" i="57"/>
  <c r="Z37" i="55"/>
  <c r="W38" i="55"/>
  <c r="X37" i="55"/>
  <c r="Z38" i="57"/>
  <c r="W39" i="57"/>
  <c r="X38" i="57"/>
  <c r="Z38" i="56"/>
  <c r="W39" i="56"/>
  <c r="X38" i="56"/>
  <c r="Z38" i="54"/>
  <c r="W39" i="54"/>
  <c r="X38" i="54"/>
  <c r="Z39" i="54"/>
  <c r="W40" i="54"/>
  <c r="X39" i="54"/>
  <c r="Z38" i="55"/>
  <c r="W39" i="55"/>
  <c r="X38" i="55"/>
  <c r="Z39" i="56"/>
  <c r="W40" i="56"/>
  <c r="X39" i="56"/>
  <c r="Z39" i="57"/>
  <c r="W40" i="57"/>
  <c r="X39" i="57"/>
  <c r="Z40" i="57"/>
  <c r="W41" i="57"/>
  <c r="X40" i="57"/>
  <c r="Z40" i="56"/>
  <c r="W41" i="56"/>
  <c r="X40" i="56"/>
  <c r="Z39" i="55"/>
  <c r="W40" i="55"/>
  <c r="X39" i="55"/>
  <c r="Z40" i="54"/>
  <c r="W41" i="54"/>
  <c r="X40" i="54"/>
  <c r="Z41" i="54"/>
  <c r="W42" i="54"/>
  <c r="X41" i="54"/>
  <c r="Z41" i="56"/>
  <c r="W42" i="56"/>
  <c r="X41" i="56"/>
  <c r="Z41" i="57"/>
  <c r="W42" i="57"/>
  <c r="X41" i="57"/>
  <c r="Z40" i="55"/>
  <c r="W41" i="55"/>
  <c r="X40" i="55"/>
  <c r="Z42" i="56"/>
  <c r="W43" i="56"/>
  <c r="X42" i="56"/>
  <c r="Z42" i="57"/>
  <c r="W43" i="57"/>
  <c r="X42" i="57"/>
  <c r="Z41" i="55"/>
  <c r="W42" i="55"/>
  <c r="X41" i="55"/>
  <c r="Z42" i="54"/>
  <c r="W43" i="54"/>
  <c r="X42" i="54"/>
  <c r="Z42" i="55"/>
  <c r="W43" i="55"/>
  <c r="X42" i="55"/>
  <c r="Z43" i="57"/>
  <c r="W44" i="57"/>
  <c r="X43" i="57"/>
  <c r="Z43" i="54"/>
  <c r="W44" i="54"/>
  <c r="X43" i="54"/>
  <c r="Z43" i="56"/>
  <c r="W44" i="56"/>
  <c r="X43" i="56"/>
  <c r="Z44" i="56"/>
  <c r="W45" i="56"/>
  <c r="X44" i="56"/>
  <c r="Z44" i="57"/>
  <c r="W45" i="57"/>
  <c r="X44" i="57"/>
  <c r="Z44" i="54"/>
  <c r="W45" i="54"/>
  <c r="X44" i="54"/>
  <c r="Z43" i="55"/>
  <c r="W44" i="55"/>
  <c r="X43" i="55"/>
  <c r="Z45" i="54"/>
  <c r="W46" i="54"/>
  <c r="X45" i="54"/>
  <c r="Z44" i="55"/>
  <c r="W45" i="55"/>
  <c r="X44" i="55"/>
  <c r="Z45" i="56"/>
  <c r="W46" i="56"/>
  <c r="X45" i="56"/>
  <c r="Z45" i="57"/>
  <c r="W46" i="57"/>
  <c r="X45" i="57"/>
  <c r="Z46" i="56"/>
  <c r="W47" i="56"/>
  <c r="X46" i="56"/>
  <c r="Z46" i="57"/>
  <c r="W47" i="57"/>
  <c r="X46" i="57"/>
  <c r="Z45" i="55"/>
  <c r="W46" i="55"/>
  <c r="X45" i="55"/>
  <c r="Z46" i="54"/>
  <c r="W47" i="54"/>
  <c r="X46" i="54"/>
  <c r="Z47" i="54"/>
  <c r="W48" i="54"/>
  <c r="X47" i="54"/>
  <c r="Z47" i="57"/>
  <c r="W48" i="57"/>
  <c r="X47" i="57"/>
  <c r="Z46" i="55"/>
  <c r="W47" i="55"/>
  <c r="X46" i="55"/>
  <c r="Z47" i="56"/>
  <c r="W48" i="56"/>
  <c r="X47" i="56"/>
  <c r="Z47" i="55"/>
  <c r="W48" i="55"/>
  <c r="X47" i="55"/>
  <c r="Z48" i="57"/>
  <c r="W49" i="57"/>
  <c r="X48" i="57"/>
  <c r="Z48" i="54"/>
  <c r="W49" i="54"/>
  <c r="X48" i="54"/>
  <c r="Z48" i="56"/>
  <c r="W49" i="56"/>
  <c r="X48" i="56"/>
  <c r="Z49" i="54"/>
  <c r="W50" i="54"/>
  <c r="X49" i="54"/>
  <c r="Z48" i="55"/>
  <c r="W49" i="55"/>
  <c r="X48" i="55"/>
  <c r="Z49" i="56"/>
  <c r="W50" i="56"/>
  <c r="X49" i="56"/>
  <c r="Z49" i="57"/>
  <c r="W50" i="57"/>
  <c r="X49" i="57"/>
  <c r="Z50" i="56"/>
  <c r="W51" i="56"/>
  <c r="X50" i="56"/>
  <c r="Z49" i="55"/>
  <c r="W50" i="55"/>
  <c r="X49" i="55"/>
  <c r="Z50" i="57"/>
  <c r="W51" i="57"/>
  <c r="X50" i="57"/>
  <c r="Z50" i="54"/>
  <c r="W51" i="54"/>
  <c r="X50" i="54"/>
  <c r="Z51" i="54"/>
  <c r="W52" i="54"/>
  <c r="X51" i="54"/>
  <c r="Z50" i="55"/>
  <c r="W51" i="55"/>
  <c r="X50" i="55"/>
  <c r="Z51" i="57"/>
  <c r="W52" i="57"/>
  <c r="X51" i="57"/>
  <c r="Z51" i="56"/>
  <c r="W52" i="56"/>
  <c r="X51" i="56"/>
  <c r="Z52" i="56"/>
  <c r="W53" i="56"/>
  <c r="X52" i="56"/>
  <c r="Z51" i="55"/>
  <c r="W52" i="55"/>
  <c r="X51" i="55"/>
  <c r="Z52" i="57"/>
  <c r="W53" i="57"/>
  <c r="X52" i="57"/>
  <c r="Z52" i="54"/>
  <c r="W53" i="54"/>
  <c r="X52" i="54"/>
  <c r="Z53" i="54"/>
  <c r="W54" i="54"/>
  <c r="X53" i="54"/>
  <c r="Z53" i="57"/>
  <c r="W54" i="57"/>
  <c r="X53" i="57"/>
  <c r="Z52" i="55"/>
  <c r="W53" i="55"/>
  <c r="X52" i="55"/>
  <c r="Z53" i="56"/>
  <c r="W54" i="56"/>
  <c r="X53" i="56"/>
  <c r="Z54" i="57"/>
  <c r="W55" i="57"/>
  <c r="X54" i="57"/>
  <c r="Z54" i="56"/>
  <c r="W55" i="56"/>
  <c r="X54" i="56"/>
  <c r="Z54" i="54"/>
  <c r="W55" i="54"/>
  <c r="X54" i="54"/>
  <c r="Z53" i="55"/>
  <c r="W54" i="55"/>
  <c r="X53" i="55"/>
  <c r="Z55" i="56"/>
  <c r="W56" i="56"/>
  <c r="X55" i="56"/>
  <c r="Z54" i="55"/>
  <c r="W55" i="55"/>
  <c r="X54" i="55"/>
  <c r="Z55" i="54"/>
  <c r="W56" i="54"/>
  <c r="X55" i="54"/>
  <c r="Z55" i="57"/>
  <c r="W56" i="57"/>
  <c r="X55" i="57"/>
  <c r="Z56" i="57"/>
  <c r="W57" i="57"/>
  <c r="X56" i="57"/>
  <c r="Z55" i="55"/>
  <c r="W56" i="55"/>
  <c r="X55" i="55"/>
  <c r="Z56" i="56"/>
  <c r="W57" i="56"/>
  <c r="X56" i="56"/>
  <c r="Z56" i="54"/>
  <c r="W57" i="54"/>
  <c r="X56" i="54"/>
  <c r="Z57" i="54"/>
  <c r="W58" i="54"/>
  <c r="X57" i="54"/>
  <c r="Z56" i="55"/>
  <c r="W57" i="55"/>
  <c r="X56" i="55"/>
  <c r="Z57" i="56"/>
  <c r="W58" i="56"/>
  <c r="X57" i="56"/>
  <c r="Z57" i="57"/>
  <c r="W58" i="57"/>
  <c r="X57" i="57"/>
  <c r="Z58" i="54"/>
  <c r="W59" i="54"/>
  <c r="X58" i="54"/>
  <c r="Z58" i="57"/>
  <c r="W59" i="57"/>
  <c r="X58" i="57"/>
  <c r="Z58" i="56"/>
  <c r="W59" i="56"/>
  <c r="X58" i="56"/>
  <c r="Z57" i="55"/>
  <c r="W58" i="55"/>
  <c r="X57" i="55"/>
  <c r="Z59" i="56"/>
  <c r="W60" i="56"/>
  <c r="X59" i="56"/>
  <c r="Z59" i="57"/>
  <c r="W60" i="57"/>
  <c r="X59" i="57"/>
  <c r="Z58" i="55"/>
  <c r="W59" i="55"/>
  <c r="X58" i="55"/>
  <c r="Z59" i="54"/>
  <c r="W60" i="54"/>
  <c r="X59" i="54"/>
  <c r="Z60" i="57"/>
  <c r="W61" i="57"/>
  <c r="X60" i="57"/>
  <c r="Z60" i="54"/>
  <c r="W61" i="54"/>
  <c r="X60" i="54"/>
  <c r="Z59" i="55"/>
  <c r="W60" i="55"/>
  <c r="X59" i="55"/>
  <c r="Z60" i="56"/>
  <c r="W61" i="56"/>
  <c r="X60" i="56"/>
  <c r="Z61" i="54"/>
  <c r="W62" i="54"/>
  <c r="X61" i="54"/>
  <c r="Z61" i="56"/>
  <c r="W62" i="56"/>
  <c r="X61" i="56"/>
  <c r="Z60" i="55"/>
  <c r="W61" i="55"/>
  <c r="X60" i="55"/>
  <c r="Z61" i="57"/>
  <c r="W62" i="57"/>
  <c r="X61" i="57"/>
  <c r="Z62" i="56"/>
  <c r="W63" i="56"/>
  <c r="X62" i="56"/>
  <c r="Z61" i="55"/>
  <c r="W62" i="55"/>
  <c r="X61" i="55"/>
  <c r="Z62" i="57"/>
  <c r="W63" i="57"/>
  <c r="X62" i="57"/>
  <c r="Z62" i="54"/>
  <c r="W63" i="54"/>
  <c r="X62" i="54"/>
  <c r="Z63" i="57"/>
  <c r="W64" i="57"/>
  <c r="X63" i="57"/>
  <c r="Z63" i="56"/>
  <c r="W64" i="56"/>
  <c r="X63" i="56"/>
  <c r="Z63" i="54"/>
  <c r="W64" i="54"/>
  <c r="X63" i="54"/>
  <c r="Z62" i="55"/>
  <c r="W63" i="55"/>
  <c r="X62" i="55"/>
  <c r="Z63" i="55"/>
  <c r="W64" i="55"/>
  <c r="X63" i="55"/>
  <c r="Z64" i="56"/>
  <c r="W65" i="56"/>
  <c r="X64" i="56"/>
  <c r="Z64" i="54"/>
  <c r="W65" i="54"/>
  <c r="X64" i="54"/>
  <c r="Z64" i="57"/>
  <c r="W65" i="57"/>
  <c r="X64" i="57"/>
  <c r="Z65" i="57"/>
  <c r="W66" i="57"/>
  <c r="X65" i="57"/>
  <c r="Z64" i="55"/>
  <c r="W65" i="55"/>
  <c r="X64" i="55"/>
  <c r="Z65" i="54"/>
  <c r="W66" i="54"/>
  <c r="X65" i="54"/>
  <c r="Z65" i="56"/>
  <c r="W66" i="56"/>
  <c r="X65" i="56"/>
  <c r="Z66" i="54"/>
  <c r="W67" i="54"/>
  <c r="X66" i="54"/>
  <c r="Z66" i="57"/>
  <c r="W67" i="57"/>
  <c r="X66" i="57"/>
  <c r="Z66" i="56"/>
  <c r="W67" i="56"/>
  <c r="X66" i="56"/>
  <c r="Z65" i="55"/>
  <c r="W66" i="55"/>
  <c r="X65" i="55"/>
  <c r="Z66" i="55"/>
  <c r="W67" i="55"/>
  <c r="X66" i="55"/>
  <c r="Z67" i="57"/>
  <c r="W68" i="57"/>
  <c r="X67" i="57"/>
  <c r="Z67" i="56"/>
  <c r="W68" i="56"/>
  <c r="X67" i="56"/>
  <c r="Z67" i="54"/>
  <c r="W68" i="54"/>
  <c r="X67" i="54"/>
  <c r="Z68" i="56"/>
  <c r="W69" i="56"/>
  <c r="X68" i="56"/>
  <c r="Z68" i="57"/>
  <c r="W69" i="57"/>
  <c r="X68" i="57"/>
  <c r="Z68" i="54"/>
  <c r="W69" i="54"/>
  <c r="X68" i="54"/>
  <c r="Z67" i="55"/>
  <c r="W68" i="55"/>
  <c r="X67" i="55"/>
  <c r="Z69" i="57"/>
  <c r="W70" i="57"/>
  <c r="X69" i="57"/>
  <c r="Z68" i="55"/>
  <c r="W69" i="55"/>
  <c r="X68" i="55"/>
  <c r="Z69" i="54"/>
  <c r="W70" i="54"/>
  <c r="X69" i="54"/>
  <c r="Z69" i="56"/>
  <c r="W70" i="56"/>
  <c r="X69" i="56"/>
  <c r="Z70" i="54"/>
  <c r="W71" i="54"/>
  <c r="X70" i="54"/>
  <c r="Z70" i="57"/>
  <c r="W71" i="57"/>
  <c r="X70" i="57"/>
  <c r="Z70" i="56"/>
  <c r="W71" i="56"/>
  <c r="X70" i="56"/>
  <c r="Z69" i="55"/>
  <c r="W70" i="55"/>
  <c r="X69" i="55"/>
  <c r="Z70" i="55"/>
  <c r="W71" i="55"/>
  <c r="X70" i="55"/>
  <c r="Z71" i="57"/>
  <c r="W72" i="57"/>
  <c r="X71" i="57"/>
  <c r="Z71" i="56"/>
  <c r="W72" i="56"/>
  <c r="X71" i="56"/>
  <c r="Z71" i="54"/>
  <c r="W72" i="54"/>
  <c r="X71" i="54"/>
  <c r="Z72" i="54"/>
  <c r="W73" i="54"/>
  <c r="X72" i="54"/>
  <c r="Z72" i="57"/>
  <c r="W73" i="57"/>
  <c r="X72" i="57"/>
  <c r="Z71" i="55"/>
  <c r="W72" i="55"/>
  <c r="X71" i="55"/>
  <c r="Z72" i="56"/>
  <c r="W73" i="56"/>
  <c r="X72" i="56"/>
  <c r="Z73" i="57"/>
  <c r="W74" i="57"/>
  <c r="X73" i="57"/>
  <c r="Z73" i="56"/>
  <c r="W74" i="56"/>
  <c r="X73" i="56"/>
  <c r="Z73" i="54"/>
  <c r="W74" i="54"/>
  <c r="X73" i="54"/>
  <c r="Z72" i="55"/>
  <c r="W73" i="55"/>
  <c r="X72" i="55"/>
  <c r="Z73" i="55"/>
  <c r="W74" i="55"/>
  <c r="X73" i="55"/>
  <c r="Z74" i="56"/>
  <c r="W75" i="56"/>
  <c r="X74" i="56"/>
  <c r="Z74" i="57"/>
  <c r="W75" i="57"/>
  <c r="X74" i="57"/>
  <c r="Z74" i="54"/>
  <c r="W75" i="54"/>
  <c r="X74" i="54"/>
  <c r="Z75" i="56"/>
  <c r="W76" i="56"/>
  <c r="X75" i="56"/>
  <c r="Z75" i="54"/>
  <c r="W76" i="54"/>
  <c r="X75" i="54"/>
  <c r="Z75" i="57"/>
  <c r="W76" i="57"/>
  <c r="X75" i="57"/>
  <c r="Z74" i="55"/>
  <c r="W75" i="55"/>
  <c r="X74" i="55"/>
  <c r="Z76" i="56"/>
  <c r="W77" i="56"/>
  <c r="X76" i="56"/>
  <c r="Z76" i="57"/>
  <c r="W77" i="57"/>
  <c r="X76" i="57"/>
  <c r="Z75" i="55"/>
  <c r="W76" i="55"/>
  <c r="X75" i="55"/>
  <c r="Z76" i="54"/>
  <c r="W77" i="54"/>
  <c r="X76" i="54"/>
  <c r="Z77" i="54"/>
  <c r="W78" i="54"/>
  <c r="X77" i="54"/>
  <c r="Z77" i="57"/>
  <c r="W78" i="57"/>
  <c r="X77" i="57"/>
  <c r="Z76" i="55"/>
  <c r="W77" i="55"/>
  <c r="X76" i="55"/>
  <c r="Z77" i="56"/>
  <c r="W78" i="56"/>
  <c r="X77" i="56"/>
  <c r="Z77" i="55"/>
  <c r="W78" i="55"/>
  <c r="X77" i="55"/>
  <c r="Z78" i="57"/>
  <c r="W79" i="57"/>
  <c r="X78" i="57"/>
  <c r="Z78" i="56"/>
  <c r="W79" i="56"/>
  <c r="X78" i="56"/>
  <c r="Z78" i="54"/>
  <c r="W79" i="54"/>
  <c r="X78" i="54"/>
  <c r="Z79" i="57"/>
  <c r="W80" i="57"/>
  <c r="X79" i="57"/>
  <c r="Z79" i="54"/>
  <c r="W80" i="54"/>
  <c r="X79" i="54"/>
  <c r="Z79" i="56"/>
  <c r="W80" i="56"/>
  <c r="X79" i="56"/>
  <c r="Z78" i="55"/>
  <c r="W79" i="55"/>
  <c r="X78" i="55"/>
  <c r="Z79" i="55"/>
  <c r="W80" i="55"/>
  <c r="X79" i="55"/>
  <c r="Z80" i="54"/>
  <c r="W81" i="54"/>
  <c r="X80" i="54"/>
  <c r="Z80" i="56"/>
  <c r="W81" i="56"/>
  <c r="X80" i="56"/>
  <c r="Z80" i="57"/>
  <c r="W81" i="57"/>
  <c r="X80" i="57"/>
  <c r="Z81" i="57"/>
  <c r="W82" i="57"/>
  <c r="X81" i="57"/>
  <c r="Z81" i="54"/>
  <c r="W82" i="54"/>
  <c r="X81" i="54"/>
  <c r="Z81" i="56"/>
  <c r="W82" i="56"/>
  <c r="X81" i="56"/>
  <c r="Z80" i="55"/>
  <c r="W81" i="55"/>
  <c r="X80" i="55"/>
  <c r="Z81" i="55"/>
  <c r="W82" i="55"/>
  <c r="X81" i="55"/>
  <c r="Z82" i="54"/>
  <c r="W83" i="54"/>
  <c r="X82" i="54"/>
  <c r="Z82" i="56"/>
  <c r="W83" i="56"/>
  <c r="X82" i="56"/>
  <c r="Z82" i="57"/>
  <c r="W83" i="57"/>
  <c r="X82" i="57"/>
  <c r="Z83" i="57"/>
  <c r="W84" i="57"/>
  <c r="X83" i="57"/>
  <c r="Z83" i="54"/>
  <c r="W84" i="54"/>
  <c r="X83" i="54"/>
  <c r="Z83" i="56"/>
  <c r="W84" i="56"/>
  <c r="X83" i="56"/>
  <c r="Z82" i="55"/>
  <c r="W83" i="55"/>
  <c r="X82" i="55"/>
  <c r="Z84" i="56"/>
  <c r="W85" i="56"/>
  <c r="X84" i="56"/>
  <c r="Z84" i="57"/>
  <c r="W85" i="57"/>
  <c r="X84" i="57"/>
  <c r="Z83" i="55"/>
  <c r="W84" i="55"/>
  <c r="X83" i="55"/>
  <c r="Z84" i="54"/>
  <c r="W85" i="54"/>
  <c r="X84" i="54"/>
  <c r="Z85" i="57"/>
  <c r="W86" i="57"/>
  <c r="X85" i="57"/>
  <c r="Z84" i="55"/>
  <c r="W85" i="55"/>
  <c r="X84" i="55"/>
  <c r="Z85" i="56"/>
  <c r="W86" i="56"/>
  <c r="X85" i="56"/>
  <c r="Z85" i="54"/>
  <c r="W86" i="54"/>
  <c r="X85" i="54"/>
  <c r="Z86" i="54"/>
  <c r="W87" i="54"/>
  <c r="X86" i="54"/>
  <c r="Z86" i="56"/>
  <c r="W87" i="56"/>
  <c r="X86" i="56"/>
  <c r="Z86" i="57"/>
  <c r="W87" i="57"/>
  <c r="X86" i="57"/>
  <c r="Z85" i="55"/>
  <c r="W86" i="55"/>
  <c r="X85" i="55"/>
  <c r="Z86" i="55"/>
  <c r="W87" i="55"/>
  <c r="X86" i="55"/>
  <c r="Z87" i="56"/>
  <c r="W88" i="56"/>
  <c r="X87" i="56"/>
  <c r="Z87" i="57"/>
  <c r="W88" i="57"/>
  <c r="X87" i="57"/>
  <c r="Z87" i="54"/>
  <c r="W88" i="54"/>
  <c r="X87" i="54"/>
  <c r="Z88" i="54"/>
  <c r="W89" i="54"/>
  <c r="X88" i="54"/>
  <c r="Z88" i="56"/>
  <c r="W89" i="56"/>
  <c r="X88" i="56"/>
  <c r="Z88" i="57"/>
  <c r="W89" i="57"/>
  <c r="X88" i="57"/>
  <c r="Z87" i="55"/>
  <c r="W88" i="55"/>
  <c r="X87" i="55"/>
  <c r="Z89" i="56"/>
  <c r="W90" i="56"/>
  <c r="X89" i="56"/>
  <c r="Z88" i="55"/>
  <c r="W89" i="55"/>
  <c r="X88" i="55"/>
  <c r="Z89" i="57"/>
  <c r="W90" i="57"/>
  <c r="X89" i="57"/>
  <c r="Z89" i="54"/>
  <c r="W90" i="54"/>
  <c r="X89" i="54"/>
  <c r="Z90" i="54"/>
  <c r="W91" i="54"/>
  <c r="X90" i="54"/>
  <c r="Z89" i="55"/>
  <c r="W90" i="55"/>
  <c r="X89" i="55"/>
  <c r="Z90" i="57"/>
  <c r="W91" i="57"/>
  <c r="X90" i="57"/>
  <c r="Z90" i="56"/>
  <c r="W91" i="56"/>
  <c r="X90" i="56"/>
  <c r="Z91" i="56"/>
  <c r="W92" i="56"/>
  <c r="X91" i="56"/>
  <c r="Z90" i="55"/>
  <c r="W91" i="55"/>
  <c r="X90" i="55"/>
  <c r="Z91" i="57"/>
  <c r="W92" i="57"/>
  <c r="X91" i="57"/>
  <c r="Z91" i="54"/>
  <c r="W92" i="54"/>
  <c r="X91" i="54"/>
  <c r="Z91" i="55"/>
  <c r="W92" i="55"/>
  <c r="X91" i="55"/>
  <c r="Z92" i="54"/>
  <c r="W93" i="54"/>
  <c r="X92" i="54"/>
  <c r="Z92" i="57"/>
  <c r="W93" i="57"/>
  <c r="X92" i="57"/>
  <c r="Z92" i="56"/>
  <c r="W93" i="56"/>
  <c r="X92" i="56"/>
  <c r="Z93" i="56"/>
  <c r="W94" i="56"/>
  <c r="X93" i="56"/>
  <c r="Z93" i="54"/>
  <c r="W94" i="54"/>
  <c r="X93" i="54"/>
  <c r="Z93" i="57"/>
  <c r="W94" i="57"/>
  <c r="X93" i="57"/>
  <c r="Z92" i="55"/>
  <c r="W93" i="55"/>
  <c r="X92" i="55"/>
  <c r="Z93" i="55"/>
  <c r="W94" i="55"/>
  <c r="X93" i="55"/>
  <c r="Z94" i="54"/>
  <c r="W95" i="54"/>
  <c r="X94" i="54"/>
  <c r="Z94" i="57"/>
  <c r="W95" i="57"/>
  <c r="X94" i="57"/>
  <c r="Z94" i="56"/>
  <c r="W95" i="56"/>
  <c r="X94" i="56"/>
  <c r="Z95" i="56"/>
  <c r="W96" i="56"/>
  <c r="X95" i="56"/>
  <c r="Z95" i="54"/>
  <c r="W96" i="54"/>
  <c r="X95" i="54"/>
  <c r="Z95" i="57"/>
  <c r="W96" i="57"/>
  <c r="X95" i="57"/>
  <c r="Z94" i="55"/>
  <c r="W95" i="55"/>
  <c r="X94" i="55"/>
  <c r="Z96" i="56"/>
  <c r="W97" i="56"/>
  <c r="X96" i="56"/>
  <c r="Z96" i="57"/>
  <c r="W97" i="57"/>
  <c r="X96" i="57"/>
  <c r="Z95" i="55"/>
  <c r="W96" i="55"/>
  <c r="X95" i="55"/>
  <c r="Z96" i="54"/>
  <c r="W97" i="54"/>
  <c r="X96" i="54"/>
  <c r="Z96" i="55"/>
  <c r="W97" i="55"/>
  <c r="X96" i="55"/>
  <c r="Z97" i="56"/>
  <c r="W98" i="56"/>
  <c r="X97" i="56"/>
  <c r="Z97" i="54"/>
  <c r="W98" i="54"/>
  <c r="X97" i="54"/>
  <c r="Z97" i="57"/>
  <c r="W98" i="57"/>
  <c r="X97" i="57"/>
  <c r="Z98" i="54"/>
  <c r="W99" i="54"/>
  <c r="X98" i="54"/>
  <c r="Z97" i="55"/>
  <c r="W98" i="55"/>
  <c r="X97" i="55"/>
  <c r="Z98" i="57"/>
  <c r="W99" i="57"/>
  <c r="X98" i="57"/>
  <c r="Z98" i="56"/>
  <c r="W99" i="56"/>
  <c r="X98" i="56"/>
  <c r="Z99" i="57"/>
  <c r="W100" i="57"/>
  <c r="X99" i="57"/>
  <c r="Z99" i="54"/>
  <c r="W100" i="54"/>
  <c r="X99" i="54"/>
  <c r="Z99" i="56"/>
  <c r="W100" i="56"/>
  <c r="X99" i="56"/>
  <c r="Z98" i="55"/>
  <c r="W99" i="55"/>
  <c r="X98" i="55"/>
  <c r="Z99" i="55"/>
  <c r="W100" i="55"/>
  <c r="X99" i="55"/>
  <c r="Z100" i="54"/>
  <c r="W101" i="54"/>
  <c r="X100" i="54"/>
  <c r="Z100" i="56"/>
  <c r="W101" i="56"/>
  <c r="X100" i="56"/>
  <c r="Z100" i="57"/>
  <c r="W101" i="57"/>
  <c r="X100" i="57"/>
  <c r="Z101" i="57"/>
  <c r="W102" i="57"/>
  <c r="X101" i="57"/>
  <c r="Z101" i="54"/>
  <c r="W102" i="54"/>
  <c r="X101" i="54"/>
  <c r="Z101" i="56"/>
  <c r="W102" i="56"/>
  <c r="X101" i="56"/>
  <c r="Z100" i="55"/>
  <c r="W101" i="55"/>
  <c r="X100" i="55"/>
  <c r="Z102" i="54"/>
  <c r="W103" i="54"/>
  <c r="X102" i="54"/>
  <c r="Z101" i="55"/>
  <c r="W102" i="55"/>
  <c r="X101" i="55"/>
  <c r="Z102" i="56"/>
  <c r="W103" i="56"/>
  <c r="X102" i="56"/>
  <c r="Z102" i="57"/>
  <c r="W103" i="57"/>
  <c r="X102" i="57"/>
  <c r="Z103" i="57"/>
  <c r="W104" i="57"/>
  <c r="X103" i="57"/>
  <c r="Z102" i="55"/>
  <c r="W103" i="55"/>
  <c r="X102" i="55"/>
  <c r="Z103" i="56"/>
  <c r="W104" i="56"/>
  <c r="X103" i="56"/>
  <c r="Z103" i="54"/>
  <c r="W104" i="54"/>
  <c r="X103" i="54"/>
  <c r="Z103" i="55"/>
  <c r="W104" i="55"/>
  <c r="X103" i="55"/>
  <c r="Z104" i="54"/>
  <c r="W105" i="54"/>
  <c r="X104" i="54"/>
  <c r="Z104" i="56"/>
  <c r="W105" i="56"/>
  <c r="X104" i="56"/>
  <c r="Z104" i="57"/>
  <c r="W105" i="57"/>
  <c r="X104" i="57"/>
  <c r="Z105" i="54"/>
  <c r="W106" i="54"/>
  <c r="X105" i="54"/>
  <c r="Z105" i="57"/>
  <c r="W106" i="57"/>
  <c r="X105" i="57"/>
  <c r="Z105" i="56"/>
  <c r="W106" i="56"/>
  <c r="X105" i="56"/>
  <c r="Z104" i="55"/>
  <c r="W105" i="55"/>
  <c r="X104" i="55"/>
  <c r="Z106" i="57"/>
  <c r="W107" i="57"/>
  <c r="X106" i="57"/>
  <c r="Z105" i="55"/>
  <c r="W106" i="55"/>
  <c r="X105" i="55"/>
  <c r="Z106" i="56"/>
  <c r="W107" i="56"/>
  <c r="X106" i="56"/>
  <c r="Z106" i="54"/>
  <c r="W107" i="54"/>
  <c r="X106" i="54"/>
  <c r="Z107" i="54"/>
  <c r="W108" i="54"/>
  <c r="X107" i="54"/>
  <c r="Z106" i="55"/>
  <c r="W107" i="55"/>
  <c r="X106" i="55"/>
  <c r="Z107" i="56"/>
  <c r="W108" i="56"/>
  <c r="X107" i="56"/>
  <c r="Z107" i="57"/>
  <c r="W108" i="57"/>
  <c r="X107" i="57"/>
  <c r="Z108" i="56"/>
  <c r="W109" i="56"/>
  <c r="X108" i="56"/>
  <c r="Z107" i="55"/>
  <c r="W108" i="55"/>
  <c r="X107" i="55"/>
  <c r="Z108" i="57"/>
  <c r="W109" i="57"/>
  <c r="X108" i="57"/>
  <c r="Z108" i="54"/>
  <c r="W109" i="54"/>
  <c r="X108" i="54"/>
  <c r="Z109" i="54"/>
  <c r="W110" i="54"/>
  <c r="X109" i="54"/>
  <c r="Z108" i="55"/>
  <c r="W109" i="55"/>
  <c r="X108" i="55"/>
  <c r="Z109" i="57"/>
  <c r="W110" i="57"/>
  <c r="X109" i="57"/>
  <c r="Z109" i="56"/>
  <c r="W110" i="56"/>
  <c r="X109" i="56"/>
  <c r="Z110" i="56"/>
  <c r="W111" i="56"/>
  <c r="X110" i="56"/>
  <c r="Z109" i="55"/>
  <c r="W110" i="55"/>
  <c r="X109" i="55"/>
  <c r="Z110" i="57"/>
  <c r="W111" i="57"/>
  <c r="X110" i="57"/>
  <c r="Z110" i="54"/>
  <c r="W111" i="54"/>
  <c r="X110" i="54"/>
  <c r="Z110" i="55"/>
  <c r="W111" i="55"/>
  <c r="X110" i="55"/>
  <c r="Z111" i="54"/>
  <c r="W112" i="54"/>
  <c r="X111" i="54"/>
  <c r="Z111" i="57"/>
  <c r="W112" i="57"/>
  <c r="X111" i="57"/>
  <c r="Z111" i="56"/>
  <c r="W112" i="56"/>
  <c r="X111" i="56"/>
  <c r="Z112" i="56"/>
  <c r="W113" i="56"/>
  <c r="X112" i="56"/>
  <c r="Z112" i="54"/>
  <c r="W113" i="54"/>
  <c r="X112" i="54"/>
  <c r="Z112" i="57"/>
  <c r="W113" i="57"/>
  <c r="X112" i="57"/>
  <c r="Z111" i="55"/>
  <c r="W112" i="55"/>
  <c r="X111" i="55"/>
  <c r="Z112" i="55"/>
  <c r="W113" i="55"/>
  <c r="X112" i="55"/>
  <c r="Z113" i="54"/>
  <c r="W114" i="54"/>
  <c r="X113" i="54"/>
  <c r="Z113" i="57"/>
  <c r="W114" i="57"/>
  <c r="X113" i="57"/>
  <c r="Z113" i="56"/>
  <c r="W114" i="56"/>
  <c r="X113" i="56"/>
  <c r="Z114" i="56"/>
  <c r="W115" i="56"/>
  <c r="X114" i="56"/>
  <c r="Z114" i="54"/>
  <c r="W115" i="54"/>
  <c r="X114" i="54"/>
  <c r="Z114" i="57"/>
  <c r="W115" i="57"/>
  <c r="X114" i="57"/>
  <c r="Z113" i="55"/>
  <c r="W114" i="55"/>
  <c r="X113" i="55"/>
  <c r="Z115" i="54"/>
  <c r="W116" i="54"/>
  <c r="X115" i="54"/>
  <c r="Z114" i="55"/>
  <c r="W115" i="55"/>
  <c r="X114" i="55"/>
  <c r="Z115" i="57"/>
  <c r="W116" i="57"/>
  <c r="X115" i="57"/>
  <c r="Z115" i="56"/>
  <c r="W116" i="56"/>
  <c r="X115" i="56"/>
  <c r="Z116" i="56"/>
  <c r="W117" i="56"/>
  <c r="X116" i="56"/>
  <c r="Z115" i="55"/>
  <c r="W116" i="55"/>
  <c r="X115" i="55"/>
  <c r="Z116" i="57"/>
  <c r="W117" i="57"/>
  <c r="X116" i="57"/>
  <c r="Z116" i="54"/>
  <c r="W117" i="54"/>
  <c r="X116" i="54"/>
  <c r="Z117" i="54"/>
  <c r="W118" i="54"/>
  <c r="X117" i="54"/>
  <c r="Z116" i="55"/>
  <c r="W117" i="55"/>
  <c r="X116" i="55"/>
  <c r="Z117" i="57"/>
  <c r="W118" i="57"/>
  <c r="X117" i="57"/>
  <c r="Z117" i="56"/>
  <c r="W118" i="56"/>
  <c r="X117" i="56"/>
  <c r="Z118" i="56"/>
  <c r="W119" i="56"/>
  <c r="X118" i="56"/>
  <c r="Z117" i="55"/>
  <c r="W118" i="55"/>
  <c r="X117" i="55"/>
  <c r="Z118" i="57"/>
  <c r="W119" i="57"/>
  <c r="X118" i="57"/>
  <c r="Z118" i="54"/>
  <c r="W119" i="54"/>
  <c r="X118" i="54"/>
  <c r="Z119" i="54"/>
  <c r="W120" i="54"/>
  <c r="X119" i="54"/>
  <c r="Z118" i="55"/>
  <c r="W119" i="55"/>
  <c r="X118" i="55"/>
  <c r="Z119" i="57"/>
  <c r="W120" i="57"/>
  <c r="X119" i="57"/>
  <c r="Z119" i="56"/>
  <c r="W120" i="56"/>
  <c r="X119" i="56"/>
  <c r="Z120" i="57"/>
  <c r="W121" i="57"/>
  <c r="X120" i="57"/>
  <c r="Z119" i="55"/>
  <c r="W120" i="55"/>
  <c r="X119" i="55"/>
  <c r="Z120" i="54"/>
  <c r="W121" i="54"/>
  <c r="X120" i="54"/>
  <c r="Z120" i="56"/>
  <c r="W121" i="56"/>
  <c r="X120" i="56"/>
  <c r="Z121" i="54"/>
  <c r="W122" i="54"/>
  <c r="X121" i="54"/>
  <c r="Z121" i="57"/>
  <c r="W122" i="57"/>
  <c r="X121" i="57"/>
  <c r="Z121" i="56"/>
  <c r="W122" i="56"/>
  <c r="X121" i="56"/>
  <c r="Z120" i="55"/>
  <c r="W121" i="55"/>
  <c r="X120" i="55"/>
  <c r="Z122" i="56"/>
  <c r="W123" i="56"/>
  <c r="X122" i="56"/>
  <c r="Z122" i="54"/>
  <c r="W123" i="54"/>
  <c r="X122" i="54"/>
  <c r="Z121" i="55"/>
  <c r="W122" i="55"/>
  <c r="X121" i="55"/>
  <c r="Z122" i="57"/>
  <c r="W123" i="57"/>
  <c r="X122" i="57"/>
  <c r="Z123" i="57"/>
  <c r="W124" i="57"/>
  <c r="X123" i="57"/>
  <c r="Z123" i="54"/>
  <c r="W124" i="54"/>
  <c r="X123" i="54"/>
  <c r="Z122" i="55"/>
  <c r="W123" i="55"/>
  <c r="X122" i="55"/>
  <c r="Z123" i="56"/>
  <c r="W124" i="56"/>
  <c r="X123" i="56"/>
  <c r="Z124" i="54"/>
  <c r="W125" i="54"/>
  <c r="X124" i="54"/>
  <c r="Z124" i="56"/>
  <c r="W125" i="56"/>
  <c r="X124" i="56"/>
  <c r="Z123" i="55"/>
  <c r="W124" i="55"/>
  <c r="X123" i="55"/>
  <c r="Z124" i="57"/>
  <c r="W125" i="57"/>
  <c r="X124" i="57"/>
  <c r="Z125" i="57"/>
  <c r="W126" i="57"/>
  <c r="X125" i="57"/>
  <c r="Z125" i="56"/>
  <c r="W126" i="56"/>
  <c r="X125" i="56"/>
  <c r="Z124" i="55"/>
  <c r="W125" i="55"/>
  <c r="X124" i="55"/>
  <c r="Z125" i="54"/>
  <c r="W126" i="54"/>
  <c r="X125" i="54"/>
  <c r="Z126" i="54"/>
  <c r="W127" i="54"/>
  <c r="X126" i="54"/>
  <c r="Z126" i="56"/>
  <c r="W127" i="56"/>
  <c r="X126" i="56"/>
  <c r="Z125" i="55"/>
  <c r="W126" i="55"/>
  <c r="X125" i="55"/>
  <c r="Z126" i="57"/>
  <c r="W127" i="57"/>
  <c r="X126" i="57"/>
  <c r="Z127" i="57"/>
  <c r="W128" i="57"/>
  <c r="X127" i="57"/>
  <c r="Z127" i="56"/>
  <c r="W128" i="56"/>
  <c r="X127" i="56"/>
  <c r="Z126" i="55"/>
  <c r="W127" i="55"/>
  <c r="X126" i="55"/>
  <c r="Z127" i="54"/>
  <c r="W128" i="54"/>
  <c r="X127" i="54"/>
  <c r="Z128" i="54"/>
  <c r="W129" i="54"/>
  <c r="X128" i="54"/>
  <c r="Z128" i="56"/>
  <c r="W129" i="56"/>
  <c r="X128" i="56"/>
  <c r="Z127" i="55"/>
  <c r="W128" i="55"/>
  <c r="X127" i="55"/>
  <c r="Z128" i="57"/>
  <c r="W129" i="57"/>
  <c r="X128" i="57"/>
  <c r="Z129" i="57"/>
  <c r="W130" i="57"/>
  <c r="X129" i="57"/>
  <c r="Z129" i="56"/>
  <c r="W130" i="56"/>
  <c r="X129" i="56"/>
  <c r="Z128" i="55"/>
  <c r="W129" i="55"/>
  <c r="X128" i="55"/>
  <c r="Z129" i="54"/>
  <c r="W130" i="54"/>
  <c r="X129" i="54"/>
  <c r="Z130" i="54"/>
  <c r="W131" i="54"/>
  <c r="X130" i="54"/>
  <c r="Z130" i="56"/>
  <c r="W131" i="56"/>
  <c r="X130" i="56"/>
  <c r="Z129" i="55"/>
  <c r="W130" i="55"/>
  <c r="X129" i="55"/>
  <c r="Z130" i="57"/>
  <c r="W131" i="57"/>
  <c r="X130" i="57"/>
  <c r="Z131" i="57"/>
  <c r="W132" i="57"/>
  <c r="X131" i="57"/>
  <c r="Z131" i="56"/>
  <c r="W132" i="56"/>
  <c r="X131" i="56"/>
  <c r="Z130" i="55"/>
  <c r="W131" i="55"/>
  <c r="X130" i="55"/>
  <c r="Z131" i="54"/>
  <c r="W132" i="54"/>
  <c r="X131" i="54"/>
  <c r="Z131" i="55"/>
  <c r="W132" i="55"/>
  <c r="X131" i="55"/>
  <c r="Z132" i="56"/>
  <c r="W133" i="56"/>
  <c r="X132" i="56"/>
  <c r="Z132" i="54"/>
  <c r="W133" i="54"/>
  <c r="X132" i="54"/>
  <c r="Z132" i="57"/>
  <c r="W133" i="57"/>
  <c r="X132" i="57"/>
  <c r="Z133" i="54"/>
  <c r="W134" i="54"/>
  <c r="X133" i="54"/>
  <c r="Z132" i="55"/>
  <c r="W133" i="55"/>
  <c r="X132" i="55"/>
  <c r="Z133" i="57"/>
  <c r="W134" i="57"/>
  <c r="X133" i="57"/>
  <c r="Z133" i="56"/>
  <c r="W134" i="56"/>
  <c r="X133" i="56"/>
  <c r="Z134" i="56"/>
  <c r="W135" i="56"/>
  <c r="X134" i="56"/>
  <c r="Z133" i="55"/>
  <c r="W134" i="55"/>
  <c r="X133" i="55"/>
  <c r="Z134" i="57"/>
  <c r="W135" i="57"/>
  <c r="X134" i="57"/>
  <c r="Z134" i="54"/>
  <c r="W135" i="54"/>
  <c r="X134" i="54"/>
  <c r="Z134" i="55"/>
  <c r="W135" i="55"/>
  <c r="X134" i="55"/>
  <c r="Z135" i="54"/>
  <c r="W136" i="54"/>
  <c r="X135" i="54"/>
  <c r="Z135" i="57"/>
  <c r="W136" i="57"/>
  <c r="X135" i="57"/>
  <c r="Z135" i="56"/>
  <c r="W136" i="56"/>
  <c r="X135" i="56"/>
  <c r="Z136" i="56"/>
  <c r="W137" i="56"/>
  <c r="X136" i="56"/>
  <c r="Z136" i="54"/>
  <c r="W137" i="54"/>
  <c r="X136" i="54"/>
  <c r="Z136" i="57"/>
  <c r="W137" i="57"/>
  <c r="X136" i="57"/>
  <c r="Z135" i="55"/>
  <c r="W136" i="55"/>
  <c r="X135" i="55"/>
  <c r="Z136" i="55"/>
  <c r="W137" i="55"/>
  <c r="X136" i="55"/>
  <c r="Z137" i="54"/>
  <c r="W138" i="54"/>
  <c r="X137" i="54"/>
  <c r="Z137" i="57"/>
  <c r="W138" i="57"/>
  <c r="X137" i="57"/>
  <c r="Z137" i="56"/>
  <c r="W138" i="56"/>
  <c r="X137" i="56"/>
  <c r="Z138" i="56"/>
  <c r="W139" i="56"/>
  <c r="X138" i="56"/>
  <c r="Z138" i="54"/>
  <c r="W139" i="54"/>
  <c r="X138" i="54"/>
  <c r="Z138" i="57"/>
  <c r="W139" i="57"/>
  <c r="X138" i="57"/>
  <c r="Z137" i="55"/>
  <c r="W138" i="55"/>
  <c r="X137" i="55"/>
  <c r="Z139" i="54"/>
  <c r="W140" i="54"/>
  <c r="X139" i="54"/>
  <c r="Z138" i="55"/>
  <c r="W139" i="55"/>
  <c r="X138" i="55"/>
  <c r="Z139" i="57"/>
  <c r="W140" i="57"/>
  <c r="X139" i="57"/>
  <c r="Z139" i="56"/>
  <c r="W140" i="56"/>
  <c r="X139" i="56"/>
  <c r="Z140" i="56"/>
  <c r="W141" i="56"/>
  <c r="X140" i="56"/>
  <c r="Z139" i="55"/>
  <c r="W140" i="55"/>
  <c r="X139" i="55"/>
  <c r="Z140" i="57"/>
  <c r="W141" i="57"/>
  <c r="X140" i="57"/>
  <c r="Z140" i="54"/>
  <c r="W141" i="54"/>
  <c r="X140" i="54"/>
  <c r="Z141" i="54"/>
  <c r="W142" i="54"/>
  <c r="X141" i="54"/>
  <c r="Z140" i="55"/>
  <c r="W141" i="55"/>
  <c r="X140" i="55"/>
  <c r="Z141" i="57"/>
  <c r="W142" i="57"/>
  <c r="X141" i="57"/>
  <c r="Z141" i="56"/>
  <c r="W142" i="56"/>
  <c r="X141" i="56"/>
  <c r="Z142" i="56"/>
  <c r="W143" i="56"/>
  <c r="X142" i="56"/>
  <c r="Z141" i="55"/>
  <c r="W142" i="55"/>
  <c r="X141" i="55"/>
  <c r="Z142" i="57"/>
  <c r="W143" i="57"/>
  <c r="X142" i="57"/>
  <c r="Z142" i="54"/>
  <c r="W143" i="54"/>
  <c r="X142" i="54"/>
  <c r="Z143" i="54"/>
  <c r="W144" i="54"/>
  <c r="X143" i="54"/>
  <c r="Z142" i="55"/>
  <c r="W143" i="55"/>
  <c r="X142" i="55"/>
  <c r="Z143" i="57"/>
  <c r="W144" i="57"/>
  <c r="X143" i="57"/>
  <c r="Z143" i="56"/>
  <c r="W144" i="56"/>
  <c r="X143" i="56"/>
  <c r="Z144" i="57"/>
  <c r="W145" i="57"/>
  <c r="X144" i="57"/>
  <c r="Z143" i="55"/>
  <c r="W144" i="55"/>
  <c r="X143" i="55"/>
  <c r="Z144" i="56"/>
  <c r="W145" i="56"/>
  <c r="X144" i="56"/>
  <c r="Z144" i="54"/>
  <c r="W145" i="54"/>
  <c r="X144" i="54"/>
  <c r="Z145" i="56"/>
  <c r="W146" i="56"/>
  <c r="X145" i="56"/>
  <c r="Z145" i="57"/>
  <c r="W146" i="57"/>
  <c r="X145" i="57"/>
  <c r="Z145" i="54"/>
  <c r="W146" i="54"/>
  <c r="X145" i="54"/>
  <c r="Z144" i="55"/>
  <c r="W145" i="55"/>
  <c r="X144" i="55"/>
  <c r="Z146" i="54"/>
  <c r="W147" i="54"/>
  <c r="X146" i="54"/>
  <c r="Z146" i="56"/>
  <c r="W147" i="56"/>
  <c r="X146" i="56"/>
  <c r="Z145" i="55"/>
  <c r="W146" i="55"/>
  <c r="X145" i="55"/>
  <c r="Z146" i="57"/>
  <c r="W147" i="57"/>
  <c r="X146" i="57"/>
  <c r="Z146" i="55"/>
  <c r="W147" i="55"/>
  <c r="X146" i="55"/>
  <c r="Z147" i="57"/>
  <c r="W148" i="57"/>
  <c r="X147" i="57"/>
  <c r="Z147" i="56"/>
  <c r="W148" i="56"/>
  <c r="X147" i="56"/>
  <c r="Z147" i="54"/>
  <c r="W148" i="54"/>
  <c r="X147" i="54"/>
  <c r="Z148" i="54"/>
  <c r="W149" i="54"/>
  <c r="X148" i="54"/>
  <c r="Z148" i="57"/>
  <c r="W149" i="57"/>
  <c r="X148" i="57"/>
  <c r="Z148" i="56"/>
  <c r="W149" i="56"/>
  <c r="X148" i="56"/>
  <c r="Z147" i="55"/>
  <c r="W148" i="55"/>
  <c r="X147" i="55"/>
  <c r="Z148" i="55"/>
  <c r="W149" i="55"/>
  <c r="X148" i="55"/>
  <c r="Z149" i="57"/>
  <c r="W150" i="57"/>
  <c r="X149" i="57"/>
  <c r="Z149" i="56"/>
  <c r="W150" i="56"/>
  <c r="X149" i="56"/>
  <c r="Z149" i="54"/>
  <c r="W150" i="54"/>
  <c r="X149" i="54"/>
  <c r="Z150" i="54"/>
  <c r="W151" i="54"/>
  <c r="X150" i="54"/>
  <c r="Z150" i="57"/>
  <c r="W151" i="57"/>
  <c r="X150" i="57"/>
  <c r="Z150" i="56"/>
  <c r="W151" i="56"/>
  <c r="X150" i="56"/>
  <c r="Z149" i="55"/>
  <c r="W150" i="55"/>
  <c r="X149" i="55"/>
  <c r="Z150" i="55"/>
  <c r="W151" i="55"/>
  <c r="X150" i="55"/>
  <c r="Z151" i="57"/>
  <c r="W152" i="57"/>
  <c r="X151" i="57"/>
  <c r="Z151" i="56"/>
  <c r="W152" i="56"/>
  <c r="X151" i="56"/>
  <c r="Z151" i="54"/>
  <c r="W152" i="54"/>
  <c r="X151" i="54"/>
  <c r="Z152" i="54"/>
  <c r="W153" i="54"/>
  <c r="X152" i="54"/>
  <c r="Z152" i="57"/>
  <c r="W153" i="57"/>
  <c r="X152" i="57"/>
  <c r="Z152" i="56"/>
  <c r="W153" i="56"/>
  <c r="X152" i="56"/>
  <c r="Z151" i="55"/>
  <c r="W152" i="55"/>
  <c r="X151" i="55"/>
  <c r="Z152" i="55"/>
  <c r="W153" i="55"/>
  <c r="X152" i="55"/>
  <c r="Z153" i="57"/>
  <c r="W154" i="57"/>
  <c r="X153" i="57"/>
  <c r="Z153" i="56"/>
  <c r="W154" i="56"/>
  <c r="X153" i="56"/>
  <c r="Z153" i="54"/>
  <c r="W154" i="54"/>
  <c r="X153" i="54"/>
  <c r="Z154" i="57"/>
  <c r="W155" i="57"/>
  <c r="X154" i="57"/>
  <c r="Z154" i="54"/>
  <c r="W155" i="54"/>
  <c r="X154" i="54"/>
  <c r="Z154" i="56"/>
  <c r="W155" i="56"/>
  <c r="X154" i="56"/>
  <c r="X153" i="55"/>
  <c r="Z153" i="55"/>
  <c r="W154" i="55"/>
  <c r="Z154" i="55"/>
  <c r="W155" i="55"/>
  <c r="X154" i="55"/>
  <c r="Z155" i="54"/>
  <c r="W156" i="54"/>
  <c r="X155" i="54"/>
  <c r="Z155" i="56"/>
  <c r="W156" i="56"/>
  <c r="X155" i="56"/>
  <c r="Z155" i="57"/>
  <c r="W156" i="57"/>
  <c r="X155" i="57"/>
  <c r="Z156" i="56"/>
  <c r="W157" i="56"/>
  <c r="X156" i="56"/>
  <c r="Z156" i="54"/>
  <c r="W157" i="54"/>
  <c r="X156" i="54"/>
  <c r="X155" i="55"/>
  <c r="Z155" i="55"/>
  <c r="W156" i="55"/>
  <c r="Z156" i="57"/>
  <c r="W157" i="57"/>
  <c r="X156" i="57"/>
  <c r="X156" i="55"/>
  <c r="Z156" i="55"/>
  <c r="W157" i="55"/>
  <c r="Z157" i="56"/>
  <c r="W158" i="56"/>
  <c r="X157" i="56"/>
  <c r="Z157" i="57"/>
  <c r="W158" i="57"/>
  <c r="X157" i="57"/>
  <c r="Z157" i="54"/>
  <c r="W158" i="54"/>
  <c r="X157" i="54"/>
  <c r="Z158" i="54"/>
  <c r="W159" i="54"/>
  <c r="X158" i="54"/>
  <c r="Z158" i="56"/>
  <c r="W159" i="56"/>
  <c r="X158" i="56"/>
  <c r="Z157" i="55"/>
  <c r="W158" i="55"/>
  <c r="X157" i="55"/>
  <c r="Z158" i="57"/>
  <c r="W159" i="57"/>
  <c r="X158" i="57"/>
  <c r="Z159" i="57"/>
  <c r="W160" i="57"/>
  <c r="X159" i="57"/>
  <c r="X159" i="56"/>
  <c r="Z159" i="56"/>
  <c r="W160" i="56"/>
  <c r="Z158" i="55"/>
  <c r="W159" i="55"/>
  <c r="X158" i="55"/>
  <c r="Z159" i="54"/>
  <c r="W160" i="54"/>
  <c r="X159" i="54"/>
  <c r="Z160" i="54"/>
  <c r="W161" i="54"/>
  <c r="X160" i="54"/>
  <c r="Z160" i="56"/>
  <c r="W161" i="56"/>
  <c r="X160" i="56"/>
  <c r="Z159" i="55"/>
  <c r="W160" i="55"/>
  <c r="X159" i="55"/>
  <c r="X160" i="57"/>
  <c r="Z160" i="57"/>
  <c r="W161" i="57"/>
  <c r="Z161" i="57"/>
  <c r="W162" i="57"/>
  <c r="X161" i="57"/>
  <c r="Z161" i="56"/>
  <c r="W162" i="56"/>
  <c r="X161" i="56"/>
  <c r="Z160" i="55"/>
  <c r="W161" i="55"/>
  <c r="X160" i="55"/>
  <c r="Z161" i="54"/>
  <c r="W162" i="54"/>
  <c r="X161" i="54"/>
  <c r="Z162" i="54"/>
  <c r="W163" i="54"/>
  <c r="X162" i="54"/>
  <c r="Z162" i="56"/>
  <c r="W163" i="56"/>
  <c r="X162" i="56"/>
  <c r="Z161" i="55"/>
  <c r="W162" i="55"/>
  <c r="X161" i="55"/>
  <c r="X162" i="57"/>
  <c r="Z162" i="57"/>
  <c r="W163" i="57"/>
  <c r="Z163" i="57"/>
  <c r="W164" i="57"/>
  <c r="X163" i="57"/>
  <c r="Z163" i="56"/>
  <c r="W164" i="56"/>
  <c r="X163" i="56"/>
  <c r="Z162" i="55"/>
  <c r="W163" i="55"/>
  <c r="X162" i="55"/>
  <c r="Z163" i="54"/>
  <c r="W164" i="54"/>
  <c r="X163" i="54"/>
  <c r="Z164" i="56"/>
  <c r="W165" i="56"/>
  <c r="X164" i="56"/>
  <c r="Z164" i="54"/>
  <c r="W165" i="54"/>
  <c r="X164" i="54"/>
  <c r="Z163" i="55"/>
  <c r="W164" i="55"/>
  <c r="X163" i="55"/>
  <c r="Z164" i="57"/>
  <c r="W165" i="57"/>
  <c r="X164" i="57"/>
  <c r="Z165" i="54"/>
  <c r="W166" i="54"/>
  <c r="X165" i="54"/>
  <c r="Z165" i="57"/>
  <c r="W166" i="57"/>
  <c r="X165" i="57"/>
  <c r="Z164" i="55"/>
  <c r="W165" i="55"/>
  <c r="X164" i="55"/>
  <c r="Z165" i="56"/>
  <c r="W166" i="56"/>
  <c r="X165" i="56"/>
  <c r="Z166" i="56"/>
  <c r="W167" i="56"/>
  <c r="X166" i="56"/>
  <c r="Z166" i="57"/>
  <c r="W167" i="57"/>
  <c r="X166" i="57"/>
  <c r="Z165" i="55"/>
  <c r="W166" i="55"/>
  <c r="X165" i="55"/>
  <c r="Z166" i="54"/>
  <c r="W167" i="54"/>
  <c r="X166" i="54"/>
  <c r="Z167" i="54"/>
  <c r="W168" i="54"/>
  <c r="X167" i="54"/>
  <c r="Z167" i="57"/>
  <c r="W168" i="57"/>
  <c r="X167" i="57"/>
  <c r="Z166" i="55"/>
  <c r="W167" i="55"/>
  <c r="X166" i="55"/>
  <c r="X167" i="56"/>
  <c r="Z167" i="56"/>
  <c r="W168" i="56"/>
  <c r="Z167" i="55"/>
  <c r="W168" i="55"/>
  <c r="X167" i="55"/>
  <c r="Z168" i="56"/>
  <c r="W169" i="56"/>
  <c r="X168" i="56"/>
  <c r="Z168" i="54"/>
  <c r="W169" i="54"/>
  <c r="X168" i="54"/>
  <c r="X168" i="57"/>
  <c r="Z168" i="57"/>
  <c r="W169" i="57"/>
  <c r="Z169" i="56"/>
  <c r="W170" i="56"/>
  <c r="X169" i="56"/>
  <c r="Z169" i="57"/>
  <c r="W170" i="57"/>
  <c r="X169" i="57"/>
  <c r="Z169" i="54"/>
  <c r="W170" i="54"/>
  <c r="X169" i="54"/>
  <c r="Z168" i="55"/>
  <c r="W169" i="55"/>
  <c r="X168" i="55"/>
  <c r="Z169" i="55"/>
  <c r="W170" i="55"/>
  <c r="X169" i="55"/>
  <c r="X170" i="57"/>
  <c r="Z170" i="57"/>
  <c r="W171" i="57"/>
  <c r="Z170" i="54"/>
  <c r="W171" i="54"/>
  <c r="X170" i="54"/>
  <c r="Z170" i="56"/>
  <c r="W171" i="56"/>
  <c r="X170" i="56"/>
  <c r="Z171" i="54"/>
  <c r="W172" i="54"/>
  <c r="X171" i="54"/>
  <c r="Z170" i="55"/>
  <c r="W171" i="55"/>
  <c r="X170" i="55"/>
  <c r="Z171" i="56"/>
  <c r="W172" i="56"/>
  <c r="X171" i="56"/>
  <c r="Z171" i="57"/>
  <c r="W172" i="57"/>
  <c r="X171" i="57"/>
  <c r="Z171" i="55"/>
  <c r="W172" i="55"/>
  <c r="X171" i="55"/>
  <c r="Z172" i="57"/>
  <c r="W173" i="57"/>
  <c r="X172" i="57"/>
  <c r="Z172" i="56"/>
  <c r="W173" i="56"/>
  <c r="X172" i="56"/>
  <c r="Z172" i="54"/>
  <c r="W173" i="54"/>
  <c r="X172" i="54"/>
  <c r="Z173" i="54"/>
  <c r="W174" i="54"/>
  <c r="X173" i="54"/>
  <c r="Z173" i="57"/>
  <c r="W174" i="57"/>
  <c r="X173" i="57"/>
  <c r="Z173" i="56"/>
  <c r="W174" i="56"/>
  <c r="X173" i="56"/>
  <c r="Z172" i="55"/>
  <c r="W173" i="55"/>
  <c r="X172" i="55"/>
  <c r="Z173" i="55"/>
  <c r="W174" i="55"/>
  <c r="X173" i="55"/>
  <c r="Z174" i="57"/>
  <c r="W175" i="57"/>
  <c r="X174" i="57"/>
  <c r="Z174" i="56"/>
  <c r="W175" i="56"/>
  <c r="X174" i="56"/>
  <c r="Z174" i="54"/>
  <c r="W175" i="54"/>
  <c r="X174" i="54"/>
  <c r="Z175" i="54"/>
  <c r="W176" i="54"/>
  <c r="X175" i="54"/>
  <c r="Z175" i="57"/>
  <c r="W176" i="57"/>
  <c r="X175" i="57"/>
  <c r="X175" i="56"/>
  <c r="Z175" i="56"/>
  <c r="W176" i="56"/>
  <c r="Z174" i="55"/>
  <c r="W175" i="55"/>
  <c r="X174" i="55"/>
  <c r="Z175" i="55"/>
  <c r="W176" i="55"/>
  <c r="X175" i="55"/>
  <c r="X176" i="57"/>
  <c r="Z176" i="57"/>
  <c r="W177" i="57"/>
  <c r="Z176" i="56"/>
  <c r="W177" i="56"/>
  <c r="X176" i="56"/>
  <c r="Z176" i="54"/>
  <c r="W177" i="54"/>
  <c r="X176" i="54"/>
  <c r="Z177" i="57"/>
  <c r="W178" i="57"/>
  <c r="X177" i="57"/>
  <c r="Z177" i="54"/>
  <c r="W178" i="54"/>
  <c r="X177" i="54"/>
  <c r="Z177" i="56"/>
  <c r="W178" i="56"/>
  <c r="X177" i="56"/>
  <c r="Z176" i="55"/>
  <c r="W177" i="55"/>
  <c r="X176" i="55"/>
  <c r="Z178" i="54"/>
  <c r="W179" i="54"/>
  <c r="X178" i="54"/>
  <c r="Z177" i="55"/>
  <c r="W178" i="55"/>
  <c r="X177" i="55"/>
  <c r="Z178" i="56"/>
  <c r="W179" i="56"/>
  <c r="X178" i="56"/>
  <c r="X178" i="57"/>
  <c r="Z178" i="57"/>
  <c r="W179" i="57"/>
  <c r="Z179" i="57"/>
  <c r="W180" i="57"/>
  <c r="X179" i="57"/>
  <c r="Z178" i="55"/>
  <c r="W179" i="55"/>
  <c r="X178" i="55"/>
  <c r="Z179" i="56"/>
  <c r="W180" i="56"/>
  <c r="X179" i="56"/>
  <c r="Z179" i="54"/>
  <c r="W180" i="54"/>
  <c r="X179" i="54"/>
  <c r="Z179" i="55"/>
  <c r="W180" i="55"/>
  <c r="X179" i="55"/>
  <c r="Z180" i="56"/>
  <c r="W181" i="56"/>
  <c r="X180" i="56"/>
  <c r="Z180" i="54"/>
  <c r="W181" i="54"/>
  <c r="X180" i="54"/>
  <c r="Z180" i="57"/>
  <c r="W181" i="57"/>
  <c r="X180" i="57"/>
  <c r="Z181" i="56"/>
  <c r="W182" i="56"/>
  <c r="X181" i="56"/>
  <c r="Z181" i="57"/>
  <c r="W182" i="57"/>
  <c r="X181" i="57"/>
  <c r="Z181" i="54"/>
  <c r="W182" i="54"/>
  <c r="X181" i="54"/>
  <c r="Z180" i="55"/>
  <c r="W181" i="55"/>
  <c r="X180" i="55"/>
  <c r="Z181" i="55"/>
  <c r="W182" i="55"/>
  <c r="X181" i="55"/>
  <c r="Z182" i="57"/>
  <c r="W183" i="57"/>
  <c r="X182" i="57"/>
  <c r="X182" i="54"/>
  <c r="Z182" i="54"/>
  <c r="W183" i="54"/>
  <c r="Z182" i="56"/>
  <c r="W183" i="56"/>
  <c r="X182" i="56"/>
  <c r="Z183" i="57"/>
  <c r="W184" i="57"/>
  <c r="X183" i="57"/>
  <c r="Z183" i="54"/>
  <c r="W184" i="54"/>
  <c r="X183" i="54"/>
  <c r="X183" i="56"/>
  <c r="Z183" i="56"/>
  <c r="W184" i="56"/>
  <c r="Z182" i="55"/>
  <c r="W183" i="55"/>
  <c r="X182" i="55"/>
  <c r="Z183" i="55"/>
  <c r="W184" i="55"/>
  <c r="X183" i="55"/>
  <c r="X184" i="54"/>
  <c r="Z184" i="54"/>
  <c r="W185" i="54"/>
  <c r="Z184" i="56"/>
  <c r="W185" i="56"/>
  <c r="X184" i="56"/>
  <c r="X184" i="57"/>
  <c r="Z184" i="57"/>
  <c r="W185" i="57"/>
  <c r="Z185" i="57"/>
  <c r="W186" i="57"/>
  <c r="X185" i="57"/>
  <c r="Z185" i="54"/>
  <c r="W186" i="54"/>
  <c r="X185" i="54"/>
  <c r="Z185" i="56"/>
  <c r="W186" i="56"/>
  <c r="X185" i="56"/>
  <c r="Z184" i="55"/>
  <c r="W185" i="55"/>
  <c r="X184" i="55"/>
  <c r="Z185" i="55"/>
  <c r="W186" i="55"/>
  <c r="X185" i="55"/>
  <c r="X186" i="54"/>
  <c r="Z186" i="54"/>
  <c r="W187" i="54"/>
  <c r="Z186" i="56"/>
  <c r="W187" i="56"/>
  <c r="X186" i="56"/>
  <c r="X186" i="57"/>
  <c r="Z186" i="57"/>
  <c r="W187" i="57"/>
  <c r="Z187" i="57"/>
  <c r="W188" i="57"/>
  <c r="X187" i="57"/>
  <c r="Z187" i="54"/>
  <c r="W188" i="54"/>
  <c r="X187" i="54"/>
  <c r="Z187" i="56"/>
  <c r="W188" i="56"/>
  <c r="X187" i="56"/>
  <c r="Z186" i="55"/>
  <c r="W187" i="55"/>
  <c r="X186" i="55"/>
  <c r="Z187" i="55"/>
  <c r="W188" i="55"/>
  <c r="X187" i="55"/>
  <c r="X188" i="54"/>
  <c r="Z188" i="54"/>
  <c r="W189" i="54"/>
  <c r="Z188" i="56"/>
  <c r="W189" i="56"/>
  <c r="X188" i="56"/>
  <c r="Z188" i="57"/>
  <c r="W189" i="57"/>
  <c r="X188" i="57"/>
  <c r="Z189" i="57"/>
  <c r="W190" i="57"/>
  <c r="X189" i="57"/>
  <c r="Z189" i="54"/>
  <c r="W190" i="54"/>
  <c r="X189" i="54"/>
  <c r="Z189" i="56"/>
  <c r="W190" i="56"/>
  <c r="X189" i="56"/>
  <c r="Z188" i="55"/>
  <c r="W189" i="55"/>
  <c r="X188" i="55"/>
  <c r="Z189" i="55"/>
  <c r="W190" i="55"/>
  <c r="X189" i="55"/>
  <c r="X190" i="54"/>
  <c r="Z190" i="54"/>
  <c r="W191" i="54"/>
  <c r="Z190" i="56"/>
  <c r="W191" i="56"/>
  <c r="X190" i="56"/>
  <c r="Z190" i="57"/>
  <c r="W191" i="57"/>
  <c r="X190" i="57"/>
  <c r="Z191" i="54"/>
  <c r="W192" i="54"/>
  <c r="X191" i="54"/>
  <c r="Z191" i="57"/>
  <c r="W192" i="57"/>
  <c r="X191" i="57"/>
  <c r="X191" i="56"/>
  <c r="Z191" i="56"/>
  <c r="W192" i="56"/>
  <c r="Z190" i="55"/>
  <c r="W191" i="55"/>
  <c r="X190" i="55"/>
  <c r="X192" i="57"/>
  <c r="Z192" i="57"/>
  <c r="W193" i="57"/>
  <c r="X192" i="54"/>
  <c r="Z192" i="54"/>
  <c r="W193" i="54"/>
  <c r="Z191" i="55"/>
  <c r="W192" i="55"/>
  <c r="X191" i="55"/>
  <c r="Z192" i="56"/>
  <c r="W193" i="56"/>
  <c r="X192" i="56"/>
  <c r="Z192" i="55"/>
  <c r="W193" i="55"/>
  <c r="X192" i="55"/>
  <c r="Z193" i="57"/>
  <c r="W194" i="57"/>
  <c r="X193" i="57"/>
  <c r="Z193" i="56"/>
  <c r="W194" i="56"/>
  <c r="X193" i="56"/>
  <c r="Z193" i="54"/>
  <c r="W194" i="54"/>
  <c r="X193" i="54"/>
  <c r="X194" i="54"/>
  <c r="Z194" i="54"/>
  <c r="W195" i="54"/>
  <c r="X194" i="57"/>
  <c r="Z194" i="57"/>
  <c r="W195" i="57"/>
  <c r="Z194" i="56"/>
  <c r="W195" i="56"/>
  <c r="X194" i="56"/>
  <c r="Z193" i="55"/>
  <c r="W194" i="55"/>
  <c r="X193" i="55"/>
  <c r="Z195" i="56"/>
  <c r="W196" i="56"/>
  <c r="X195" i="56"/>
  <c r="Z195" i="57"/>
  <c r="W196" i="57"/>
  <c r="X195" i="57"/>
  <c r="Z194" i="55"/>
  <c r="W195" i="55"/>
  <c r="X194" i="55"/>
  <c r="Z195" i="54"/>
  <c r="W196" i="54"/>
  <c r="X195" i="54"/>
  <c r="Z196" i="57"/>
  <c r="W197" i="57"/>
  <c r="X196" i="57"/>
  <c r="X196" i="54"/>
  <c r="Z196" i="54"/>
  <c r="W197" i="54"/>
  <c r="Z195" i="55"/>
  <c r="W196" i="55"/>
  <c r="X195" i="55"/>
  <c r="Z196" i="56"/>
  <c r="W197" i="56"/>
  <c r="X196" i="56"/>
  <c r="Z197" i="54"/>
  <c r="W198" i="54"/>
  <c r="X197" i="54"/>
  <c r="Z197" i="56"/>
  <c r="W198" i="56"/>
  <c r="X197" i="56"/>
  <c r="Z196" i="55"/>
  <c r="W197" i="55"/>
  <c r="X196" i="55"/>
  <c r="Z197" i="57"/>
  <c r="W198" i="57"/>
  <c r="X197" i="57"/>
  <c r="Z198" i="57"/>
  <c r="W199" i="57"/>
  <c r="X198" i="57"/>
  <c r="Z198" i="56"/>
  <c r="W199" i="56"/>
  <c r="X198" i="56"/>
  <c r="Z197" i="55"/>
  <c r="W198" i="55"/>
  <c r="X197" i="55"/>
  <c r="X198" i="54"/>
  <c r="Z198" i="54"/>
  <c r="W199" i="54"/>
  <c r="Z199" i="54"/>
  <c r="W200" i="54"/>
  <c r="X199" i="54"/>
  <c r="X199" i="56"/>
  <c r="Z199" i="56"/>
  <c r="W200" i="56"/>
  <c r="Z198" i="55"/>
  <c r="W199" i="55"/>
  <c r="X198" i="55"/>
  <c r="Z199" i="57"/>
  <c r="W200" i="57"/>
  <c r="X199" i="57"/>
  <c r="Z200" i="56"/>
  <c r="W201" i="56"/>
  <c r="X200" i="56"/>
  <c r="Z200" i="57"/>
  <c r="W201" i="57"/>
  <c r="X200" i="57"/>
  <c r="Z199" i="55"/>
  <c r="W200" i="55"/>
  <c r="X199" i="55"/>
  <c r="X200" i="54"/>
  <c r="Z200" i="54"/>
  <c r="W201" i="54"/>
  <c r="Z201" i="54"/>
  <c r="W202" i="54"/>
  <c r="X201" i="54"/>
  <c r="Z201" i="57"/>
  <c r="W202" i="57"/>
  <c r="X201" i="57"/>
  <c r="Z200" i="55"/>
  <c r="W201" i="55"/>
  <c r="X200" i="55"/>
  <c r="Z201" i="56"/>
  <c r="W202" i="56"/>
  <c r="X201" i="56"/>
  <c r="Z202" i="56"/>
  <c r="W203" i="56"/>
  <c r="X202" i="56"/>
  <c r="X202" i="57"/>
  <c r="Z202" i="57"/>
  <c r="W203" i="57"/>
  <c r="Z201" i="55"/>
  <c r="W202" i="55"/>
  <c r="X201" i="55"/>
  <c r="X202" i="54"/>
  <c r="Z202" i="54"/>
  <c r="W203" i="54"/>
  <c r="Z203" i="57"/>
  <c r="W204" i="57"/>
  <c r="X203" i="57"/>
  <c r="Z203" i="54"/>
  <c r="W204" i="54"/>
  <c r="X203" i="54"/>
  <c r="Z202" i="55"/>
  <c r="W203" i="55"/>
  <c r="X202" i="55"/>
  <c r="Z203" i="56"/>
  <c r="W204" i="56"/>
  <c r="X203" i="56"/>
  <c r="Z203" i="55"/>
  <c r="W204" i="55"/>
  <c r="X203" i="55"/>
  <c r="X204" i="54"/>
  <c r="Z204" i="54"/>
  <c r="W205" i="54"/>
  <c r="Z204" i="56"/>
  <c r="W205" i="56"/>
  <c r="X204" i="56"/>
  <c r="Z204" i="57"/>
  <c r="W205" i="57"/>
  <c r="X204" i="57"/>
  <c r="Z205" i="57"/>
  <c r="W206" i="57"/>
  <c r="X205" i="57"/>
  <c r="Z205" i="56"/>
  <c r="W206" i="56"/>
  <c r="X205" i="56"/>
  <c r="Z204" i="55"/>
  <c r="W205" i="55"/>
  <c r="X204" i="55"/>
  <c r="Z205" i="54"/>
  <c r="W206" i="54"/>
  <c r="X205" i="54"/>
  <c r="Z205" i="55"/>
  <c r="W206" i="55"/>
  <c r="X205" i="55"/>
  <c r="X206" i="54"/>
  <c r="Z206" i="54"/>
  <c r="W207" i="54"/>
  <c r="X206" i="57"/>
  <c r="Z206" i="57"/>
  <c r="W207" i="57"/>
  <c r="Z206" i="56"/>
  <c r="W207" i="56"/>
  <c r="X206" i="56"/>
  <c r="X207" i="56"/>
  <c r="Z207" i="56"/>
  <c r="W208" i="56"/>
  <c r="Z207" i="57"/>
  <c r="W208" i="57"/>
  <c r="X207" i="57"/>
  <c r="Z207" i="54"/>
  <c r="W208" i="54"/>
  <c r="X207" i="54"/>
  <c r="Z206" i="55"/>
  <c r="W207" i="55"/>
  <c r="X206" i="55"/>
  <c r="Z207" i="55"/>
  <c r="W208" i="55"/>
  <c r="X207" i="55"/>
  <c r="Z208" i="56"/>
  <c r="W209" i="56"/>
  <c r="X208" i="56"/>
  <c r="Z208" i="57"/>
  <c r="W209" i="57"/>
  <c r="X208" i="57"/>
  <c r="X208" i="54"/>
  <c r="Z208" i="54"/>
  <c r="W209" i="54"/>
  <c r="Z209" i="54"/>
  <c r="W210" i="54"/>
  <c r="X209" i="54"/>
  <c r="Z209" i="56"/>
  <c r="W210" i="56"/>
  <c r="X209" i="56"/>
  <c r="Z209" i="57"/>
  <c r="W210" i="57"/>
  <c r="X209" i="57"/>
  <c r="Z208" i="55"/>
  <c r="W209" i="55"/>
  <c r="X208" i="55"/>
  <c r="Z209" i="55"/>
  <c r="W210" i="55"/>
  <c r="X209" i="55"/>
  <c r="Z210" i="56"/>
  <c r="W211" i="56"/>
  <c r="X210" i="56"/>
  <c r="X210" i="57"/>
  <c r="Z210" i="57"/>
  <c r="W211" i="57"/>
  <c r="X210" i="54"/>
  <c r="Z210" i="54"/>
  <c r="W211" i="54"/>
  <c r="Z211" i="54"/>
  <c r="W212" i="54"/>
  <c r="X211" i="54"/>
  <c r="Z211" i="56"/>
  <c r="W212" i="56"/>
  <c r="X211" i="56"/>
  <c r="Z211" i="57"/>
  <c r="W212" i="57"/>
  <c r="X211" i="57"/>
  <c r="Z210" i="55"/>
  <c r="W211" i="55"/>
  <c r="X210" i="55"/>
  <c r="Z211" i="55"/>
  <c r="W212" i="55"/>
  <c r="X211" i="55"/>
  <c r="Z212" i="56"/>
  <c r="W213" i="56"/>
  <c r="X212" i="56"/>
  <c r="Z212" i="57"/>
  <c r="W213" i="57"/>
  <c r="X212" i="57"/>
  <c r="X212" i="54"/>
  <c r="Z212" i="54"/>
  <c r="W213" i="54"/>
  <c r="Z213" i="54"/>
  <c r="W214" i="54"/>
  <c r="X213" i="54"/>
  <c r="Z213" i="56"/>
  <c r="W214" i="56"/>
  <c r="X213" i="56"/>
  <c r="Z213" i="57"/>
  <c r="W214" i="57"/>
  <c r="X213" i="57"/>
  <c r="Z212" i="55"/>
  <c r="W213" i="55"/>
  <c r="X212" i="55"/>
  <c r="Z213" i="55"/>
  <c r="W214" i="55"/>
  <c r="X213" i="55"/>
  <c r="Z214" i="56"/>
  <c r="W215" i="56"/>
  <c r="X214" i="56"/>
  <c r="X214" i="57"/>
  <c r="Z214" i="57"/>
  <c r="W215" i="57"/>
  <c r="X214" i="54"/>
  <c r="Z214" i="54"/>
  <c r="W215" i="54"/>
  <c r="X215" i="56"/>
  <c r="Z215" i="56"/>
  <c r="W216" i="56"/>
  <c r="Z215" i="57"/>
  <c r="W216" i="57"/>
  <c r="X215" i="57"/>
  <c r="Z215" i="54"/>
  <c r="W216" i="54"/>
  <c r="X215" i="54"/>
  <c r="Z214" i="55"/>
  <c r="W215" i="55"/>
  <c r="X214" i="55"/>
  <c r="X216" i="54"/>
  <c r="Z216" i="54"/>
  <c r="W217" i="54"/>
  <c r="Z216" i="56"/>
  <c r="W217" i="56"/>
  <c r="X216" i="56"/>
  <c r="Z215" i="55"/>
  <c r="W216" i="55"/>
  <c r="X215" i="55"/>
  <c r="Z216" i="57"/>
  <c r="W217" i="57"/>
  <c r="X216" i="57"/>
  <c r="Z217" i="57"/>
  <c r="W218" i="57"/>
  <c r="X217" i="57"/>
  <c r="Z217" i="56"/>
  <c r="W218" i="56"/>
  <c r="X217" i="56"/>
  <c r="Z217" i="54"/>
  <c r="W218" i="54"/>
  <c r="X217" i="54"/>
  <c r="Z216" i="55"/>
  <c r="W217" i="55"/>
  <c r="X216" i="55"/>
  <c r="Z217" i="55"/>
  <c r="W218" i="55"/>
  <c r="X217" i="55"/>
  <c r="Z218" i="56"/>
  <c r="W219" i="56"/>
  <c r="X218" i="56"/>
  <c r="X218" i="54"/>
  <c r="Z218" i="54"/>
  <c r="W219" i="54"/>
  <c r="X218" i="57"/>
  <c r="Z218" i="57"/>
  <c r="W219" i="57"/>
  <c r="Z219" i="56"/>
  <c r="W220" i="56"/>
  <c r="X219" i="56"/>
  <c r="Z219" i="54"/>
  <c r="W220" i="54"/>
  <c r="X219" i="54"/>
  <c r="Z218" i="55"/>
  <c r="W219" i="55"/>
  <c r="X218" i="55"/>
  <c r="Z219" i="57"/>
  <c r="W220" i="57"/>
  <c r="X219" i="57"/>
  <c r="Z220" i="57"/>
  <c r="W221" i="57"/>
  <c r="X220" i="57"/>
  <c r="X220" i="54"/>
  <c r="Z220" i="54"/>
  <c r="W221" i="54"/>
  <c r="Z219" i="55"/>
  <c r="W220" i="55"/>
  <c r="X219" i="55"/>
  <c r="Z220" i="56"/>
  <c r="W221" i="56"/>
  <c r="X220" i="56"/>
  <c r="Z221" i="56"/>
  <c r="W222" i="56"/>
  <c r="X221" i="56"/>
  <c r="Z221" i="54"/>
  <c r="W222" i="54"/>
  <c r="X221" i="54"/>
  <c r="Z220" i="55"/>
  <c r="W221" i="55"/>
  <c r="X220" i="55"/>
  <c r="Z221" i="57"/>
  <c r="W222" i="57"/>
  <c r="X221" i="57"/>
  <c r="X222" i="54"/>
  <c r="Z222" i="54"/>
  <c r="W223" i="54"/>
  <c r="X222" i="57"/>
  <c r="Z222" i="57"/>
  <c r="W223" i="57"/>
  <c r="Z221" i="55"/>
  <c r="W222" i="55"/>
  <c r="X221" i="55"/>
  <c r="Z222" i="56"/>
  <c r="W223" i="56"/>
  <c r="X222" i="56"/>
  <c r="Z223" i="54"/>
  <c r="W224" i="54"/>
  <c r="X223" i="54"/>
  <c r="Z223" i="57"/>
  <c r="W224" i="57"/>
  <c r="X223" i="57"/>
  <c r="X223" i="56"/>
  <c r="Z223" i="56"/>
  <c r="W224" i="56"/>
  <c r="Z222" i="55"/>
  <c r="W223" i="55"/>
  <c r="X222" i="55"/>
  <c r="Z223" i="55"/>
  <c r="W224" i="55"/>
  <c r="X223" i="55"/>
  <c r="Z224" i="57"/>
  <c r="W225" i="57"/>
  <c r="X224" i="57"/>
  <c r="Z224" i="56"/>
  <c r="W225" i="56"/>
  <c r="X224" i="56"/>
  <c r="X224" i="54"/>
  <c r="Z224" i="54"/>
  <c r="W225" i="54"/>
  <c r="Z225" i="54"/>
  <c r="W226" i="54"/>
  <c r="X225" i="54"/>
  <c r="Z225" i="57"/>
  <c r="W226" i="57"/>
  <c r="X225" i="57"/>
  <c r="Z225" i="56"/>
  <c r="W226" i="56"/>
  <c r="X225" i="56"/>
  <c r="Z224" i="55"/>
  <c r="W225" i="55"/>
  <c r="X224" i="55"/>
  <c r="Z225" i="55"/>
  <c r="W226" i="55"/>
  <c r="X225" i="55"/>
  <c r="X226" i="57"/>
  <c r="Z226" i="57"/>
  <c r="W227" i="57"/>
  <c r="Z226" i="56"/>
  <c r="W227" i="56"/>
  <c r="X226" i="56"/>
  <c r="X226" i="54"/>
  <c r="Z226" i="54"/>
  <c r="W227" i="54"/>
  <c r="Z227" i="54"/>
  <c r="W228" i="54"/>
  <c r="X227" i="54"/>
  <c r="Z227" i="57"/>
  <c r="W228" i="57"/>
  <c r="X227" i="57"/>
  <c r="Z227" i="56"/>
  <c r="W228" i="56"/>
  <c r="X227" i="56"/>
  <c r="Z226" i="55"/>
  <c r="W227" i="55"/>
  <c r="X226" i="55"/>
  <c r="Z228" i="57"/>
  <c r="W229" i="57"/>
  <c r="X228" i="57"/>
  <c r="Z228" i="56"/>
  <c r="W229" i="56"/>
  <c r="X228" i="56"/>
  <c r="Z227" i="55"/>
  <c r="W228" i="55"/>
  <c r="X227" i="55"/>
  <c r="X228" i="54"/>
  <c r="Z228" i="54"/>
  <c r="W229" i="54"/>
  <c r="Z229" i="56"/>
  <c r="W230" i="56"/>
  <c r="X229" i="56"/>
  <c r="Z228" i="55"/>
  <c r="W229" i="55"/>
  <c r="X228" i="55"/>
  <c r="Z229" i="54"/>
  <c r="W230" i="54"/>
  <c r="X229" i="54"/>
  <c r="Z229" i="57"/>
  <c r="W230" i="57"/>
  <c r="X229" i="57"/>
  <c r="X230" i="57"/>
  <c r="Z230" i="57"/>
  <c r="W231" i="57"/>
  <c r="Z229" i="55"/>
  <c r="W230" i="55"/>
  <c r="X229" i="55"/>
  <c r="Z230" i="54"/>
  <c r="W231" i="54"/>
  <c r="X230" i="54"/>
  <c r="Z230" i="56"/>
  <c r="W231" i="56"/>
  <c r="X230" i="56"/>
  <c r="Z230" i="55"/>
  <c r="W231" i="55"/>
  <c r="X230" i="55"/>
  <c r="Z231" i="57"/>
  <c r="W232" i="57"/>
  <c r="X231" i="57"/>
  <c r="X231" i="56"/>
  <c r="Z231" i="56"/>
  <c r="W232" i="56"/>
  <c r="Z231" i="54"/>
  <c r="W232" i="54"/>
  <c r="X231" i="54"/>
  <c r="Z232" i="54"/>
  <c r="W233" i="54"/>
  <c r="X232" i="54"/>
  <c r="Z232" i="56"/>
  <c r="W233" i="56"/>
  <c r="X232" i="56"/>
  <c r="Z232" i="57"/>
  <c r="W233" i="57"/>
  <c r="X232" i="57"/>
  <c r="Z231" i="55"/>
  <c r="W232" i="55"/>
  <c r="X231" i="55"/>
  <c r="Z232" i="55"/>
  <c r="W233" i="55"/>
  <c r="X232" i="55"/>
  <c r="Z233" i="56"/>
  <c r="W234" i="56"/>
  <c r="X233" i="56"/>
  <c r="Z233" i="57"/>
  <c r="W234" i="57"/>
  <c r="X233" i="57"/>
  <c r="Z233" i="54"/>
  <c r="W234" i="54"/>
  <c r="X233" i="54"/>
  <c r="X234" i="57"/>
  <c r="Z234" i="57"/>
  <c r="W235" i="57"/>
  <c r="Z234" i="56"/>
  <c r="W235" i="56"/>
  <c r="X234" i="56"/>
  <c r="Z233" i="55"/>
  <c r="W234" i="55"/>
  <c r="X233" i="55"/>
  <c r="X234" i="54"/>
  <c r="Z234" i="54"/>
  <c r="W235" i="54"/>
  <c r="Z235" i="54"/>
  <c r="W236" i="54"/>
  <c r="X235" i="54"/>
  <c r="Z235" i="56"/>
  <c r="W236" i="56"/>
  <c r="X235" i="56"/>
  <c r="Z235" i="57"/>
  <c r="W236" i="57"/>
  <c r="X235" i="57"/>
  <c r="Z234" i="55"/>
  <c r="W235" i="55"/>
  <c r="X234" i="55"/>
  <c r="Z235" i="55"/>
  <c r="W236" i="55"/>
  <c r="X235" i="55"/>
  <c r="Z236" i="56"/>
  <c r="W237" i="56"/>
  <c r="X236" i="56"/>
  <c r="Z236" i="57"/>
  <c r="W237" i="57"/>
  <c r="X236" i="57"/>
  <c r="X236" i="54"/>
  <c r="Z236" i="54"/>
  <c r="W237" i="54"/>
  <c r="Z237" i="54"/>
  <c r="W238" i="54"/>
  <c r="X237" i="54"/>
  <c r="Z237" i="56"/>
  <c r="W238" i="56"/>
  <c r="X237" i="56"/>
  <c r="Z237" i="57"/>
  <c r="W238" i="57"/>
  <c r="X237" i="57"/>
  <c r="Z236" i="55"/>
  <c r="W237" i="55"/>
  <c r="X236" i="55"/>
  <c r="Z237" i="55"/>
  <c r="W238" i="55"/>
  <c r="X237" i="55"/>
  <c r="Z238" i="56"/>
  <c r="W239" i="56"/>
  <c r="X238" i="56"/>
  <c r="X238" i="57"/>
  <c r="Z238" i="57"/>
  <c r="W239" i="57"/>
  <c r="Z238" i="54"/>
  <c r="W239" i="54"/>
  <c r="X238" i="54"/>
  <c r="Z239" i="54"/>
  <c r="W240" i="54"/>
  <c r="X239" i="54"/>
  <c r="X239" i="56"/>
  <c r="Z239" i="56"/>
  <c r="W240" i="56"/>
  <c r="Z239" i="57"/>
  <c r="W240" i="57"/>
  <c r="X239" i="57"/>
  <c r="Z238" i="55"/>
  <c r="W239" i="55"/>
  <c r="X238" i="55"/>
  <c r="Z240" i="57"/>
  <c r="W241" i="57"/>
  <c r="X240" i="57"/>
  <c r="Z239" i="55"/>
  <c r="W240" i="55"/>
  <c r="X239" i="55"/>
  <c r="Z240" i="56"/>
  <c r="W241" i="56"/>
  <c r="X240" i="56"/>
  <c r="Z240" i="54"/>
  <c r="W241" i="54"/>
  <c r="X240" i="54"/>
  <c r="Z241" i="54"/>
  <c r="W242" i="54"/>
  <c r="X241" i="54"/>
  <c r="Z240" i="55"/>
  <c r="W241" i="55"/>
  <c r="X240" i="55"/>
  <c r="Z241" i="56"/>
  <c r="W242" i="56"/>
  <c r="X241" i="56"/>
  <c r="Z241" i="57"/>
  <c r="W242" i="57"/>
  <c r="X241" i="57"/>
  <c r="Z242" i="56"/>
  <c r="W243" i="56"/>
  <c r="X242" i="56"/>
  <c r="Z241" i="55"/>
  <c r="W242" i="55"/>
  <c r="X241" i="55"/>
  <c r="X242" i="57"/>
  <c r="Z242" i="57"/>
  <c r="W243" i="57"/>
  <c r="X242" i="54"/>
  <c r="Z242" i="54"/>
  <c r="W243" i="54"/>
  <c r="Z243" i="54"/>
  <c r="W244" i="54"/>
  <c r="X243" i="54"/>
  <c r="Z242" i="55"/>
  <c r="W243" i="55"/>
  <c r="X242" i="55"/>
  <c r="Z243" i="57"/>
  <c r="W244" i="57"/>
  <c r="X243" i="57"/>
  <c r="Z243" i="56"/>
  <c r="W244" i="56"/>
  <c r="X243" i="56"/>
  <c r="Z244" i="56"/>
  <c r="W245" i="56"/>
  <c r="X244" i="56"/>
  <c r="Z243" i="55"/>
  <c r="W244" i="55"/>
  <c r="X243" i="55"/>
  <c r="Z244" i="57"/>
  <c r="W245" i="57"/>
  <c r="X244" i="57"/>
  <c r="X244" i="54"/>
  <c r="Z244" i="54"/>
  <c r="W245" i="54"/>
  <c r="Z245" i="54"/>
  <c r="W246" i="54"/>
  <c r="X245" i="54"/>
  <c r="Z244" i="55"/>
  <c r="W245" i="55"/>
  <c r="X244" i="55"/>
  <c r="Z245" i="57"/>
  <c r="W246" i="57"/>
  <c r="X245" i="57"/>
  <c r="Z245" i="56"/>
  <c r="W246" i="56"/>
  <c r="X245" i="56"/>
  <c r="Z246" i="56"/>
  <c r="W247" i="56"/>
  <c r="X246" i="56"/>
  <c r="Z245" i="55"/>
  <c r="W246" i="55"/>
  <c r="X245" i="55"/>
  <c r="X246" i="57"/>
  <c r="Z246" i="57"/>
  <c r="W247" i="57"/>
  <c r="Z246" i="54"/>
  <c r="W247" i="54"/>
  <c r="X246" i="54"/>
  <c r="Z247" i="54"/>
  <c r="W248" i="54"/>
  <c r="X247" i="54"/>
  <c r="Z246" i="55"/>
  <c r="W247" i="55"/>
  <c r="X246" i="55"/>
  <c r="Z247" i="57"/>
  <c r="W248" i="57"/>
  <c r="X247" i="57"/>
  <c r="X247" i="56"/>
  <c r="Z247" i="56"/>
  <c r="W248" i="56"/>
  <c r="Z248" i="56"/>
  <c r="W249" i="56"/>
  <c r="X248" i="56"/>
  <c r="Z247" i="55"/>
  <c r="W248" i="55"/>
  <c r="X247" i="55"/>
  <c r="Z248" i="57"/>
  <c r="W249" i="57"/>
  <c r="X248" i="57"/>
  <c r="Z248" i="54"/>
  <c r="W249" i="54"/>
  <c r="X248" i="54"/>
  <c r="Z249" i="54"/>
  <c r="W250" i="54"/>
  <c r="X249" i="54"/>
  <c r="Z248" i="55"/>
  <c r="W249" i="55"/>
  <c r="X248" i="55"/>
  <c r="Z249" i="57"/>
  <c r="W250" i="57"/>
  <c r="X249" i="57"/>
  <c r="Z249" i="56"/>
  <c r="W250" i="56"/>
  <c r="X249" i="56"/>
  <c r="Z250" i="56"/>
  <c r="W251" i="56"/>
  <c r="X250" i="56"/>
  <c r="Z249" i="55"/>
  <c r="W250" i="55"/>
  <c r="X249" i="55"/>
  <c r="X250" i="57"/>
  <c r="Z250" i="57"/>
  <c r="W251" i="57"/>
  <c r="X250" i="54"/>
  <c r="Z250" i="54"/>
  <c r="W251" i="54"/>
  <c r="Z250" i="55"/>
  <c r="W251" i="55"/>
  <c r="X250" i="55"/>
  <c r="Z251" i="54"/>
  <c r="W252" i="54"/>
  <c r="X251" i="54"/>
  <c r="Z251" i="57"/>
  <c r="W252" i="57"/>
  <c r="X251" i="57"/>
  <c r="Z251" i="56"/>
  <c r="W252" i="56"/>
  <c r="X251" i="56"/>
  <c r="X252" i="54"/>
  <c r="Z252" i="54"/>
  <c r="W253" i="54"/>
  <c r="Z252" i="57"/>
  <c r="W253" i="57"/>
  <c r="X252" i="57"/>
  <c r="Z252" i="56"/>
  <c r="W253" i="56"/>
  <c r="X252" i="56"/>
  <c r="Z251" i="55"/>
  <c r="W252" i="55"/>
  <c r="X251" i="55"/>
  <c r="Z253" i="56"/>
  <c r="W254" i="56"/>
  <c r="X253" i="56"/>
  <c r="Z252" i="55"/>
  <c r="W253" i="55"/>
  <c r="X252" i="55"/>
  <c r="Z253" i="57"/>
  <c r="W254" i="57"/>
  <c r="X253" i="57"/>
  <c r="Z253" i="54"/>
  <c r="W254" i="54"/>
  <c r="X253" i="54"/>
  <c r="Z254" i="54"/>
  <c r="W255" i="54"/>
  <c r="X254" i="54"/>
  <c r="Z253" i="55"/>
  <c r="W254" i="55"/>
  <c r="X253" i="55"/>
  <c r="X254" i="57"/>
  <c r="Z254" i="57"/>
  <c r="W255" i="57"/>
  <c r="Z254" i="56"/>
  <c r="W255" i="56"/>
  <c r="X254" i="56"/>
  <c r="Z254" i="55"/>
  <c r="W255" i="55"/>
  <c r="X254" i="55"/>
  <c r="Z255" i="57"/>
  <c r="W256" i="57"/>
  <c r="X255" i="57"/>
  <c r="X255" i="56"/>
  <c r="Z255" i="56"/>
  <c r="W256" i="56"/>
  <c r="Z255" i="54"/>
  <c r="W256" i="54"/>
  <c r="X255" i="54"/>
  <c r="Z256" i="54"/>
  <c r="W257" i="54"/>
  <c r="X256" i="54"/>
  <c r="Z256" i="57"/>
  <c r="W257" i="57"/>
  <c r="X256" i="57"/>
  <c r="Z256" i="56"/>
  <c r="W257" i="56"/>
  <c r="X256" i="56"/>
  <c r="Z255" i="55"/>
  <c r="W256" i="55"/>
  <c r="X255" i="55"/>
  <c r="Z256" i="55"/>
  <c r="W257" i="55"/>
  <c r="X256" i="55"/>
  <c r="Z257" i="57"/>
  <c r="W258" i="57"/>
  <c r="X257" i="57"/>
  <c r="Z257" i="56"/>
  <c r="W258" i="56"/>
  <c r="X257" i="56"/>
  <c r="Z257" i="54"/>
  <c r="W258" i="54"/>
  <c r="X257" i="54"/>
  <c r="X258" i="54"/>
  <c r="Z258" i="54"/>
  <c r="W259" i="54"/>
  <c r="X258" i="57"/>
  <c r="Z258" i="57"/>
  <c r="W259" i="57"/>
  <c r="Z258" i="56"/>
  <c r="W259" i="56"/>
  <c r="X258" i="56"/>
  <c r="Z257" i="55"/>
  <c r="W258" i="55"/>
  <c r="X257" i="55"/>
  <c r="Z259" i="57"/>
  <c r="W260" i="57"/>
  <c r="X259" i="57"/>
  <c r="Z259" i="54"/>
  <c r="W260" i="54"/>
  <c r="X259" i="54"/>
  <c r="Z258" i="55"/>
  <c r="W259" i="55"/>
  <c r="X258" i="55"/>
  <c r="Z259" i="56"/>
  <c r="W260" i="56"/>
  <c r="X259" i="56"/>
  <c r="X260" i="54"/>
  <c r="Z260" i="54"/>
  <c r="W261" i="54"/>
  <c r="Z260" i="56"/>
  <c r="W261" i="56"/>
  <c r="X260" i="56"/>
  <c r="Z259" i="55"/>
  <c r="W260" i="55"/>
  <c r="X259" i="55"/>
  <c r="Z260" i="57"/>
  <c r="W261" i="57"/>
  <c r="X260" i="57"/>
  <c r="Z261" i="57"/>
  <c r="W262" i="57"/>
  <c r="X261" i="57"/>
  <c r="Z261" i="54"/>
  <c r="W262" i="54"/>
  <c r="X261" i="54"/>
  <c r="Z261" i="56"/>
  <c r="W262" i="56"/>
  <c r="X261" i="56"/>
  <c r="Z260" i="55"/>
  <c r="W261" i="55"/>
  <c r="X260" i="55"/>
  <c r="Z261" i="55"/>
  <c r="W262" i="55"/>
  <c r="X261" i="55"/>
  <c r="Z262" i="54"/>
  <c r="W263" i="54"/>
  <c r="X262" i="54"/>
  <c r="Z262" i="56"/>
  <c r="W263" i="56"/>
  <c r="X262" i="56"/>
  <c r="X262" i="57"/>
  <c r="Z262" i="57"/>
  <c r="W263" i="57"/>
  <c r="Z263" i="57"/>
  <c r="W264" i="57"/>
  <c r="X263" i="57"/>
  <c r="Z263" i="54"/>
  <c r="W264" i="54"/>
  <c r="X263" i="54"/>
  <c r="X263" i="56"/>
  <c r="Z263" i="56"/>
  <c r="W264" i="56"/>
  <c r="Z262" i="55"/>
  <c r="W263" i="55"/>
  <c r="X262" i="55"/>
  <c r="Z264" i="57"/>
  <c r="W265" i="57"/>
  <c r="X264" i="57"/>
  <c r="Z263" i="55"/>
  <c r="W264" i="55"/>
  <c r="X263" i="55"/>
  <c r="Z264" i="54"/>
  <c r="W265" i="54"/>
  <c r="X264" i="54"/>
  <c r="Z264" i="56"/>
  <c r="W265" i="56"/>
  <c r="X264" i="56"/>
  <c r="Z265" i="56"/>
  <c r="W266" i="56"/>
  <c r="X265" i="56"/>
  <c r="Z264" i="55"/>
  <c r="W265" i="55"/>
  <c r="X264" i="55"/>
  <c r="Z265" i="54"/>
  <c r="W266" i="54"/>
  <c r="X265" i="54"/>
  <c r="Z265" i="57"/>
  <c r="W266" i="57"/>
  <c r="X265" i="57"/>
  <c r="Z266" i="56"/>
  <c r="W267" i="56"/>
  <c r="X266" i="56"/>
  <c r="X266" i="54"/>
  <c r="Z266" i="54"/>
  <c r="W267" i="54"/>
  <c r="X266" i="57"/>
  <c r="Z266" i="57"/>
  <c r="W267" i="57"/>
  <c r="Z265" i="55"/>
  <c r="W266" i="55"/>
  <c r="X265" i="55"/>
  <c r="Z267" i="57"/>
  <c r="W268" i="57"/>
  <c r="X267" i="57"/>
  <c r="Z267" i="56"/>
  <c r="W268" i="56"/>
  <c r="X267" i="56"/>
  <c r="Z266" i="55"/>
  <c r="W267" i="55"/>
  <c r="X266" i="55"/>
  <c r="Z267" i="54"/>
  <c r="W268" i="54"/>
  <c r="X267" i="54"/>
  <c r="Z267" i="55"/>
  <c r="W268" i="55"/>
  <c r="X267" i="55"/>
  <c r="Z268" i="57"/>
  <c r="W269" i="57"/>
  <c r="X268" i="57"/>
  <c r="X268" i="54"/>
  <c r="Z268" i="54"/>
  <c r="W269" i="54"/>
  <c r="Z268" i="56"/>
  <c r="W269" i="56"/>
  <c r="X268" i="56"/>
  <c r="Z269" i="56"/>
  <c r="W270" i="56"/>
  <c r="X269" i="56"/>
  <c r="Z269" i="57"/>
  <c r="W270" i="57"/>
  <c r="X269" i="57"/>
  <c r="Z269" i="54"/>
  <c r="W270" i="54"/>
  <c r="X269" i="54"/>
  <c r="Z268" i="55"/>
  <c r="W269" i="55"/>
  <c r="X268" i="55"/>
  <c r="Z269" i="55"/>
  <c r="W270" i="55"/>
  <c r="X269" i="55"/>
  <c r="X270" i="57"/>
  <c r="Z270" i="57"/>
  <c r="W271" i="57"/>
  <c r="Z270" i="54"/>
  <c r="W271" i="54"/>
  <c r="X270" i="54"/>
  <c r="Z270" i="56"/>
  <c r="W271" i="56"/>
  <c r="X270" i="56"/>
  <c r="X271" i="56"/>
  <c r="Z271" i="56"/>
  <c r="W272" i="56"/>
  <c r="Z271" i="57"/>
  <c r="W272" i="57"/>
  <c r="X271" i="57"/>
  <c r="Z271" i="54"/>
  <c r="W272" i="54"/>
  <c r="X271" i="54"/>
  <c r="Z270" i="55"/>
  <c r="W271" i="55"/>
  <c r="X270" i="55"/>
  <c r="Z272" i="56"/>
  <c r="W273" i="56"/>
  <c r="X272" i="56"/>
  <c r="Z271" i="55"/>
  <c r="W272" i="55"/>
  <c r="X271" i="55"/>
  <c r="Z272" i="57"/>
  <c r="W273" i="57"/>
  <c r="X272" i="57"/>
  <c r="Z272" i="54"/>
  <c r="W273" i="54"/>
  <c r="X272" i="54"/>
  <c r="Z273" i="54"/>
  <c r="W274" i="54"/>
  <c r="X273" i="54"/>
  <c r="Z272" i="55"/>
  <c r="W273" i="55"/>
  <c r="X272" i="55"/>
  <c r="Z273" i="57"/>
  <c r="W274" i="57"/>
  <c r="X273" i="57"/>
  <c r="Z273" i="56"/>
  <c r="W274" i="56"/>
  <c r="X273" i="56"/>
  <c r="Z274" i="56"/>
  <c r="W275" i="56"/>
  <c r="X274" i="56"/>
  <c r="Z273" i="55"/>
  <c r="W274" i="55"/>
  <c r="X273" i="55"/>
  <c r="X274" i="57"/>
  <c r="Z274" i="57"/>
  <c r="W275" i="57"/>
  <c r="X274" i="54"/>
  <c r="Z274" i="54"/>
  <c r="W275" i="54"/>
  <c r="Z274" i="55"/>
  <c r="W275" i="55"/>
  <c r="X274" i="55"/>
  <c r="Z275" i="54"/>
  <c r="W276" i="54"/>
  <c r="X275" i="54"/>
  <c r="Z275" i="57"/>
  <c r="W276" i="57"/>
  <c r="X275" i="57"/>
  <c r="Z275" i="56"/>
  <c r="W276" i="56"/>
  <c r="X275" i="56"/>
  <c r="Z276" i="57"/>
  <c r="W277" i="57"/>
  <c r="X276" i="57"/>
  <c r="Z276" i="56"/>
  <c r="W277" i="56"/>
  <c r="X276" i="56"/>
  <c r="Z275" i="55"/>
  <c r="W276" i="55"/>
  <c r="X275" i="55"/>
  <c r="X276" i="54"/>
  <c r="Z276" i="54"/>
  <c r="W277" i="54"/>
  <c r="Z277" i="54"/>
  <c r="W278" i="54"/>
  <c r="X277" i="54"/>
  <c r="Z277" i="56"/>
  <c r="W278" i="56"/>
  <c r="X277" i="56"/>
  <c r="Z276" i="55"/>
  <c r="W277" i="55"/>
  <c r="X276" i="55"/>
  <c r="Z277" i="57"/>
  <c r="W278" i="57"/>
  <c r="X277" i="57"/>
  <c r="Z277" i="55"/>
  <c r="W278" i="55"/>
  <c r="X277" i="55"/>
  <c r="X278" i="57"/>
  <c r="Z278" i="57"/>
  <c r="W279" i="57"/>
  <c r="Z278" i="56"/>
  <c r="W279" i="56"/>
  <c r="X278" i="56"/>
  <c r="Z278" i="54"/>
  <c r="W279" i="54"/>
  <c r="X278" i="54"/>
  <c r="Z279" i="54"/>
  <c r="W280" i="54"/>
  <c r="X279" i="54"/>
  <c r="X279" i="56"/>
  <c r="Z279" i="56"/>
  <c r="W280" i="56"/>
  <c r="Z279" i="57"/>
  <c r="W280" i="57"/>
  <c r="X279" i="57"/>
  <c r="Z278" i="55"/>
  <c r="W279" i="55"/>
  <c r="X278" i="55"/>
  <c r="Z279" i="55"/>
  <c r="W280" i="55"/>
  <c r="X279" i="55"/>
  <c r="Z280" i="56"/>
  <c r="W281" i="56"/>
  <c r="X280" i="56"/>
  <c r="Z280" i="57"/>
  <c r="W281" i="57"/>
  <c r="X280" i="57"/>
  <c r="Z280" i="54"/>
  <c r="W281" i="54"/>
  <c r="X280" i="54"/>
  <c r="Z281" i="54"/>
  <c r="W282" i="54"/>
  <c r="X281" i="54"/>
  <c r="Z281" i="56"/>
  <c r="W282" i="56"/>
  <c r="X281" i="56"/>
  <c r="Z281" i="57"/>
  <c r="W282" i="57"/>
  <c r="X281" i="57"/>
  <c r="Z280" i="55"/>
  <c r="W281" i="55"/>
  <c r="X280" i="55"/>
  <c r="Z281" i="55"/>
  <c r="W282" i="55"/>
  <c r="X281" i="55"/>
  <c r="Z282" i="56"/>
  <c r="W283" i="56"/>
  <c r="X282" i="56"/>
  <c r="X282" i="57"/>
  <c r="Z282" i="57"/>
  <c r="W283" i="57"/>
  <c r="X282" i="54"/>
  <c r="Z282" i="54"/>
  <c r="W283" i="54"/>
  <c r="Z283" i="54"/>
  <c r="W284" i="54"/>
  <c r="X283" i="54"/>
  <c r="Z283" i="56"/>
  <c r="W284" i="56"/>
  <c r="X283" i="56"/>
  <c r="Z283" i="57"/>
  <c r="W284" i="57"/>
  <c r="X283" i="57"/>
  <c r="Z282" i="55"/>
  <c r="W283" i="55"/>
  <c r="X282" i="55"/>
  <c r="Z283" i="55"/>
  <c r="W284" i="55"/>
  <c r="X283" i="55"/>
  <c r="Z284" i="56"/>
  <c r="W285" i="56"/>
  <c r="X284" i="56"/>
  <c r="Z284" i="57"/>
  <c r="W285" i="57"/>
  <c r="X284" i="57"/>
  <c r="X284" i="54"/>
  <c r="Z284" i="54"/>
  <c r="W285" i="54"/>
  <c r="Z285" i="56"/>
  <c r="W286" i="56"/>
  <c r="X285" i="56"/>
  <c r="Z285" i="54"/>
  <c r="W286" i="54"/>
  <c r="X285" i="54"/>
  <c r="Z285" i="57"/>
  <c r="W286" i="57"/>
  <c r="X285" i="57"/>
  <c r="Z284" i="55"/>
  <c r="W285" i="55"/>
  <c r="X284" i="55"/>
  <c r="Z285" i="55"/>
  <c r="W286" i="55"/>
  <c r="X285" i="55"/>
  <c r="Z286" i="54"/>
  <c r="W287" i="54"/>
  <c r="X286" i="54"/>
  <c r="X286" i="57"/>
  <c r="Z286" i="57"/>
  <c r="W287" i="57"/>
  <c r="Z286" i="56"/>
  <c r="W287" i="56"/>
  <c r="X286" i="56"/>
  <c r="X287" i="56"/>
  <c r="Z287" i="56"/>
  <c r="W288" i="56"/>
  <c r="Z287" i="54"/>
  <c r="W288" i="54"/>
  <c r="X287" i="54"/>
  <c r="Z287" i="57"/>
  <c r="W288" i="57"/>
  <c r="X287" i="57"/>
  <c r="Z286" i="55"/>
  <c r="W287" i="55"/>
  <c r="X286" i="55"/>
  <c r="Z288" i="57"/>
  <c r="W289" i="57"/>
  <c r="X288" i="57"/>
  <c r="Z288" i="56"/>
  <c r="W289" i="56"/>
  <c r="X288" i="56"/>
  <c r="Z287" i="55"/>
  <c r="W288" i="55"/>
  <c r="X287" i="55"/>
  <c r="Z288" i="54"/>
  <c r="W289" i="54"/>
  <c r="X288" i="54"/>
  <c r="Z289" i="54"/>
  <c r="W290" i="54"/>
  <c r="X289" i="54"/>
  <c r="Z289" i="56"/>
  <c r="W290" i="56"/>
  <c r="X289" i="56"/>
  <c r="Z288" i="55"/>
  <c r="W289" i="55"/>
  <c r="X288" i="55"/>
  <c r="Z289" i="57"/>
  <c r="W290" i="57"/>
  <c r="X289" i="57"/>
  <c r="Z290" i="56"/>
  <c r="W291" i="56"/>
  <c r="X290" i="56"/>
  <c r="X290" i="57"/>
  <c r="Z290" i="57"/>
  <c r="W291" i="57"/>
  <c r="Z289" i="55"/>
  <c r="W290" i="55"/>
  <c r="X289" i="55"/>
  <c r="X290" i="54"/>
  <c r="Z290" i="54"/>
  <c r="W291" i="54"/>
  <c r="Z291" i="54"/>
  <c r="W292" i="54"/>
  <c r="X291" i="54"/>
  <c r="Z291" i="57"/>
  <c r="W292" i="57"/>
  <c r="X291" i="57"/>
  <c r="Z290" i="55"/>
  <c r="W291" i="55"/>
  <c r="X290" i="55"/>
  <c r="Z291" i="56"/>
  <c r="W292" i="56"/>
  <c r="X291" i="56"/>
  <c r="Z292" i="56"/>
  <c r="W293" i="56"/>
  <c r="X292" i="56"/>
  <c r="Z291" i="55"/>
  <c r="W292" i="55"/>
  <c r="X291" i="55"/>
  <c r="Z292" i="57"/>
  <c r="W293" i="57"/>
  <c r="X292" i="57"/>
  <c r="X292" i="54"/>
  <c r="Z292" i="54"/>
  <c r="W293" i="54"/>
  <c r="Z293" i="54"/>
  <c r="W294" i="54"/>
  <c r="X293" i="54"/>
  <c r="Z292" i="55"/>
  <c r="W293" i="55"/>
  <c r="X292" i="55"/>
  <c r="Z293" i="57"/>
  <c r="W294" i="57"/>
  <c r="X293" i="57"/>
  <c r="Z293" i="56"/>
  <c r="W294" i="56"/>
  <c r="X293" i="56"/>
  <c r="Z294" i="56"/>
  <c r="W295" i="56"/>
  <c r="X294" i="56"/>
  <c r="Z293" i="55"/>
  <c r="W294" i="55"/>
  <c r="X293" i="55"/>
  <c r="X294" i="57"/>
  <c r="Z294" i="57"/>
  <c r="W295" i="57"/>
  <c r="Z294" i="54"/>
  <c r="W295" i="54"/>
  <c r="X294" i="54"/>
  <c r="Z295" i="54"/>
  <c r="W296" i="54"/>
  <c r="X295" i="54"/>
  <c r="Z294" i="55"/>
  <c r="W295" i="55"/>
  <c r="X294" i="55"/>
  <c r="Z295" i="57"/>
  <c r="W296" i="57"/>
  <c r="X295" i="57"/>
  <c r="X295" i="56"/>
  <c r="Z295" i="56"/>
  <c r="W296" i="56"/>
  <c r="Z296" i="56"/>
  <c r="W297" i="56"/>
  <c r="X296" i="56"/>
  <c r="Z295" i="55"/>
  <c r="W296" i="55"/>
  <c r="X295" i="55"/>
  <c r="Z296" i="57"/>
  <c r="W297" i="57"/>
  <c r="X296" i="57"/>
  <c r="Z296" i="54"/>
  <c r="W297" i="54"/>
  <c r="X296" i="54"/>
  <c r="Z297" i="54"/>
  <c r="W298" i="54"/>
  <c r="X297" i="54"/>
  <c r="Z296" i="55"/>
  <c r="W297" i="55"/>
  <c r="X296" i="55"/>
  <c r="Z297" i="57"/>
  <c r="W298" i="57"/>
  <c r="X297" i="57"/>
  <c r="Z297" i="56"/>
  <c r="W298" i="56"/>
  <c r="X297" i="56"/>
  <c r="Z298" i="56"/>
  <c r="W299" i="56"/>
  <c r="X298" i="56"/>
  <c r="Z297" i="55"/>
  <c r="W298" i="55"/>
  <c r="X297" i="55"/>
  <c r="X298" i="57"/>
  <c r="Z298" i="57"/>
  <c r="W299" i="57"/>
  <c r="X298" i="54"/>
  <c r="Z298" i="54"/>
  <c r="W299" i="54"/>
  <c r="Z298" i="55"/>
  <c r="W299" i="55"/>
  <c r="X298" i="55"/>
  <c r="Z299" i="54"/>
  <c r="W300" i="54"/>
  <c r="X299" i="54"/>
  <c r="Z299" i="57"/>
  <c r="W300" i="57"/>
  <c r="X299" i="57"/>
  <c r="Z299" i="56"/>
  <c r="W300" i="56"/>
  <c r="X299" i="56"/>
  <c r="Z300" i="57"/>
  <c r="W301" i="57"/>
  <c r="X300" i="57"/>
  <c r="Z300" i="56"/>
  <c r="W301" i="56"/>
  <c r="X300" i="56"/>
  <c r="Z299" i="55"/>
  <c r="W300" i="55"/>
  <c r="X299" i="55"/>
  <c r="X300" i="54"/>
  <c r="Z300" i="54"/>
  <c r="W301" i="54"/>
  <c r="Z301" i="56"/>
  <c r="W302" i="56"/>
  <c r="X301" i="56"/>
  <c r="Z300" i="55"/>
  <c r="W301" i="55"/>
  <c r="X300" i="55"/>
  <c r="Z301" i="54"/>
  <c r="W302" i="54"/>
  <c r="X301" i="54"/>
  <c r="Z301" i="57"/>
  <c r="W302" i="57"/>
  <c r="X301" i="57"/>
  <c r="X302" i="57"/>
  <c r="Z302" i="57"/>
  <c r="W303" i="57"/>
  <c r="Z301" i="55"/>
  <c r="W302" i="55"/>
  <c r="X301" i="55"/>
  <c r="Z302" i="54"/>
  <c r="W303" i="54"/>
  <c r="X302" i="54"/>
  <c r="Z302" i="56"/>
  <c r="W303" i="56"/>
  <c r="X302" i="56"/>
  <c r="Z303" i="57"/>
  <c r="W304" i="57"/>
  <c r="X303" i="57"/>
  <c r="X303" i="56"/>
  <c r="Z303" i="56"/>
  <c r="W304" i="56"/>
  <c r="Z302" i="55"/>
  <c r="W303" i="55"/>
  <c r="X302" i="55"/>
  <c r="Z303" i="54"/>
  <c r="W304" i="54"/>
  <c r="X303" i="54"/>
  <c r="Z304" i="56"/>
  <c r="W305" i="56"/>
  <c r="X304" i="56"/>
  <c r="Z304" i="54"/>
  <c r="W305" i="54"/>
  <c r="X304" i="54"/>
  <c r="Z303" i="55"/>
  <c r="W304" i="55"/>
  <c r="X303" i="55"/>
  <c r="Z304" i="57"/>
  <c r="W305" i="57"/>
  <c r="X304" i="57"/>
  <c r="Z305" i="57"/>
  <c r="W306" i="57"/>
  <c r="X305" i="57"/>
  <c r="Z305" i="54"/>
  <c r="W306" i="54"/>
  <c r="X305" i="54"/>
  <c r="Z304" i="55"/>
  <c r="W305" i="55"/>
  <c r="X304" i="55"/>
  <c r="Z305" i="56"/>
  <c r="W306" i="56"/>
  <c r="X305" i="56"/>
  <c r="Z306" i="56"/>
  <c r="W307" i="56"/>
  <c r="X306" i="56"/>
  <c r="X306" i="54"/>
  <c r="Z306" i="54"/>
  <c r="W307" i="54"/>
  <c r="Z305" i="55"/>
  <c r="W306" i="55"/>
  <c r="X305" i="55"/>
  <c r="X306" i="57"/>
  <c r="Z306" i="57"/>
  <c r="W307" i="57"/>
  <c r="Z307" i="57"/>
  <c r="W308" i="57"/>
  <c r="X307" i="57"/>
  <c r="Z307" i="54"/>
  <c r="W308" i="54"/>
  <c r="X307" i="54"/>
  <c r="Z306" i="55"/>
  <c r="W307" i="55"/>
  <c r="X306" i="55"/>
  <c r="Z307" i="56"/>
  <c r="W308" i="56"/>
  <c r="X307" i="56"/>
  <c r="Z308" i="56"/>
  <c r="W309" i="56"/>
  <c r="X308" i="56"/>
  <c r="X308" i="54"/>
  <c r="Z308" i="54"/>
  <c r="W309" i="54"/>
  <c r="Z307" i="55"/>
  <c r="W308" i="55"/>
  <c r="X307" i="55"/>
  <c r="Z308" i="57"/>
  <c r="W309" i="57"/>
  <c r="X308" i="57"/>
  <c r="Z309" i="54"/>
  <c r="W310" i="54"/>
  <c r="X309" i="54"/>
  <c r="Z309" i="57"/>
  <c r="W310" i="57"/>
  <c r="X309" i="57"/>
  <c r="Z308" i="55"/>
  <c r="W309" i="55"/>
  <c r="X308" i="55"/>
  <c r="Z309" i="56"/>
  <c r="W310" i="56"/>
  <c r="X309" i="56"/>
  <c r="Z310" i="56"/>
  <c r="W311" i="56"/>
  <c r="X310" i="56"/>
  <c r="X310" i="57"/>
  <c r="Z310" i="57"/>
  <c r="W311" i="57"/>
  <c r="Z309" i="55"/>
  <c r="W310" i="55"/>
  <c r="X309" i="55"/>
  <c r="Z310" i="54"/>
  <c r="W311" i="54"/>
  <c r="X310" i="54"/>
  <c r="Z311" i="57"/>
  <c r="W312" i="57"/>
  <c r="X311" i="57"/>
  <c r="Z311" i="54"/>
  <c r="W312" i="54"/>
  <c r="X311" i="54"/>
  <c r="Z310" i="55"/>
  <c r="W311" i="55"/>
  <c r="X310" i="55"/>
  <c r="X311" i="56"/>
  <c r="Z311" i="56"/>
  <c r="W312" i="56"/>
  <c r="Z311" i="55"/>
  <c r="W312" i="55"/>
  <c r="X311" i="55"/>
  <c r="Z312" i="54"/>
  <c r="W313" i="54"/>
  <c r="X312" i="54"/>
  <c r="Z312" i="56"/>
  <c r="W313" i="56"/>
  <c r="X312" i="56"/>
  <c r="Z312" i="57"/>
  <c r="W313" i="57"/>
  <c r="X312" i="57"/>
  <c r="Z313" i="54"/>
  <c r="W314" i="54"/>
  <c r="X313" i="54"/>
  <c r="Z313" i="57"/>
  <c r="W314" i="57"/>
  <c r="X313" i="57"/>
  <c r="Z313" i="56"/>
  <c r="W314" i="56"/>
  <c r="X313" i="56"/>
  <c r="Z312" i="55"/>
  <c r="W313" i="55"/>
  <c r="X312" i="55"/>
  <c r="Z314" i="56"/>
  <c r="W315" i="56"/>
  <c r="X314" i="56"/>
  <c r="X314" i="54"/>
  <c r="Z314" i="54"/>
  <c r="W315" i="54"/>
  <c r="Z313" i="55"/>
  <c r="W314" i="55"/>
  <c r="X313" i="55"/>
  <c r="X314" i="57"/>
  <c r="Z314" i="57"/>
  <c r="W315" i="57"/>
  <c r="Z314" i="55"/>
  <c r="W315" i="55"/>
  <c r="X314" i="55"/>
  <c r="Z315" i="57"/>
  <c r="W316" i="57"/>
  <c r="X315" i="57"/>
  <c r="Z315" i="54"/>
  <c r="W316" i="54"/>
  <c r="X315" i="54"/>
  <c r="Z315" i="56"/>
  <c r="W316" i="56"/>
  <c r="X315" i="56"/>
  <c r="Z316" i="56"/>
  <c r="W317" i="56"/>
  <c r="X316" i="56"/>
  <c r="Z316" i="57"/>
  <c r="W317" i="57"/>
  <c r="X316" i="57"/>
  <c r="X316" i="54"/>
  <c r="Z316" i="54"/>
  <c r="W317" i="54"/>
  <c r="Z315" i="55"/>
  <c r="W316" i="55"/>
  <c r="X315" i="55"/>
  <c r="Z316" i="55"/>
  <c r="W317" i="55"/>
  <c r="X316" i="55"/>
  <c r="Z317" i="57"/>
  <c r="W318" i="57"/>
  <c r="X317" i="57"/>
  <c r="Z317" i="54"/>
  <c r="W318" i="54"/>
  <c r="X317" i="54"/>
  <c r="Z317" i="56"/>
  <c r="W318" i="56"/>
  <c r="X317" i="56"/>
  <c r="Z318" i="56"/>
  <c r="W319" i="56"/>
  <c r="X318" i="56"/>
  <c r="X318" i="57"/>
  <c r="Z318" i="57"/>
  <c r="W319" i="57"/>
  <c r="Z318" i="54"/>
  <c r="W319" i="54"/>
  <c r="X318" i="54"/>
  <c r="Z317" i="55"/>
  <c r="W318" i="55"/>
  <c r="X317" i="55"/>
  <c r="Z319" i="57"/>
  <c r="W320" i="57"/>
  <c r="X319" i="57"/>
  <c r="Z318" i="55"/>
  <c r="W319" i="55"/>
  <c r="X318" i="55"/>
  <c r="Z319" i="54"/>
  <c r="W320" i="54"/>
  <c r="X319" i="54"/>
  <c r="Z319" i="56"/>
  <c r="W320" i="56"/>
  <c r="X319" i="56"/>
  <c r="Z320" i="56"/>
  <c r="W321" i="56"/>
  <c r="X320" i="56"/>
  <c r="Z319" i="55"/>
  <c r="W320" i="55"/>
  <c r="X319" i="55"/>
  <c r="Z320" i="54"/>
  <c r="W321" i="54"/>
  <c r="X320" i="54"/>
  <c r="Z320" i="57"/>
  <c r="W321" i="57"/>
  <c r="X320" i="57"/>
  <c r="Z321" i="57"/>
  <c r="W322" i="57"/>
  <c r="X321" i="57"/>
  <c r="Z320" i="55"/>
  <c r="W321" i="55"/>
  <c r="X320" i="55"/>
  <c r="Z321" i="54"/>
  <c r="W322" i="54"/>
  <c r="X321" i="54"/>
  <c r="Z321" i="56"/>
  <c r="W322" i="56"/>
  <c r="X321" i="56"/>
  <c r="Z321" i="55"/>
  <c r="W322" i="55"/>
  <c r="X321" i="55"/>
  <c r="Z322" i="56"/>
  <c r="W323" i="56"/>
  <c r="X322" i="56"/>
  <c r="X322" i="54"/>
  <c r="Z322" i="54"/>
  <c r="W323" i="54"/>
  <c r="X322" i="57"/>
  <c r="Z322" i="57"/>
  <c r="W323" i="57"/>
  <c r="Z323" i="57"/>
  <c r="W324" i="57"/>
  <c r="X323" i="57"/>
  <c r="Z323" i="54"/>
  <c r="W324" i="54"/>
  <c r="X323" i="54"/>
  <c r="Z323" i="56"/>
  <c r="W324" i="56"/>
  <c r="X323" i="56"/>
  <c r="Z322" i="55"/>
  <c r="W323" i="55"/>
  <c r="X322" i="55"/>
  <c r="Z324" i="56"/>
  <c r="W325" i="56"/>
  <c r="X324" i="56"/>
  <c r="Z323" i="55"/>
  <c r="W324" i="55"/>
  <c r="X323" i="55"/>
  <c r="Z324" i="57"/>
  <c r="W325" i="57"/>
  <c r="X324" i="57"/>
  <c r="X324" i="54"/>
  <c r="Z324" i="54"/>
  <c r="W325" i="54"/>
  <c r="Z325" i="57"/>
  <c r="W326" i="57"/>
  <c r="X325" i="57"/>
  <c r="Z325" i="56"/>
  <c r="W326" i="56"/>
  <c r="X325" i="56"/>
  <c r="Z325" i="54"/>
  <c r="W326" i="54"/>
  <c r="X325" i="54"/>
  <c r="Z324" i="55"/>
  <c r="W325" i="55"/>
  <c r="X324" i="55"/>
  <c r="Z326" i="56"/>
  <c r="W327" i="56"/>
  <c r="X326" i="56"/>
  <c r="Z326" i="54"/>
  <c r="W327" i="54"/>
  <c r="X326" i="54"/>
  <c r="X326" i="57"/>
  <c r="Z326" i="57"/>
  <c r="W327" i="57"/>
  <c r="Z325" i="55"/>
  <c r="W326" i="55"/>
  <c r="X325" i="55"/>
  <c r="Z326" i="55"/>
  <c r="W327" i="55"/>
  <c r="X326" i="55"/>
  <c r="Z327" i="54"/>
  <c r="W328" i="54"/>
  <c r="X327" i="54"/>
  <c r="Z327" i="57"/>
  <c r="W328" i="57"/>
  <c r="X327" i="57"/>
  <c r="Z327" i="56"/>
  <c r="W328" i="56"/>
  <c r="X327" i="56"/>
  <c r="Z328" i="56"/>
  <c r="W329" i="56"/>
  <c r="X328" i="56"/>
  <c r="Z328" i="54"/>
  <c r="W329" i="54"/>
  <c r="X328" i="54"/>
  <c r="Z328" i="57"/>
  <c r="W329" i="57"/>
  <c r="X328" i="57"/>
  <c r="Z327" i="55"/>
  <c r="W328" i="55"/>
  <c r="X327" i="55"/>
  <c r="Z329" i="54"/>
  <c r="W330" i="54"/>
  <c r="X329" i="54"/>
  <c r="Z328" i="55"/>
  <c r="W329" i="55"/>
  <c r="X328" i="55"/>
  <c r="Z329" i="57"/>
  <c r="W330" i="57"/>
  <c r="X329" i="57"/>
  <c r="Z329" i="56"/>
  <c r="W330" i="56"/>
  <c r="X329" i="56"/>
  <c r="Z330" i="56"/>
  <c r="W331" i="56"/>
  <c r="X330" i="56"/>
  <c r="Z329" i="55"/>
  <c r="W330" i="55"/>
  <c r="X329" i="55"/>
  <c r="X330" i="57"/>
  <c r="Z330" i="57"/>
  <c r="W331" i="57"/>
  <c r="X330" i="54"/>
  <c r="Z330" i="54"/>
  <c r="W331" i="54"/>
  <c r="Z330" i="55"/>
  <c r="W331" i="55"/>
  <c r="X330" i="55"/>
  <c r="Z331" i="54"/>
  <c r="W332" i="54"/>
  <c r="X331" i="54"/>
  <c r="Z331" i="57"/>
  <c r="W332" i="57"/>
  <c r="X331" i="57"/>
  <c r="Z331" i="56"/>
  <c r="W332" i="56"/>
  <c r="X331" i="56"/>
  <c r="X332" i="54"/>
  <c r="Z332" i="54"/>
  <c r="W333" i="54"/>
  <c r="Z332" i="56"/>
  <c r="W333" i="56"/>
  <c r="X332" i="56"/>
  <c r="Z332" i="57"/>
  <c r="W333" i="57"/>
  <c r="X332" i="57"/>
  <c r="Z331" i="55"/>
  <c r="W332" i="55"/>
  <c r="X331" i="55"/>
  <c r="Z333" i="56"/>
  <c r="W334" i="56"/>
  <c r="X333" i="56"/>
  <c r="Z332" i="55"/>
  <c r="W333" i="55"/>
  <c r="X332" i="55"/>
  <c r="Z333" i="54"/>
  <c r="W334" i="54"/>
  <c r="X333" i="54"/>
  <c r="Z333" i="57"/>
  <c r="W334" i="57"/>
  <c r="X333" i="57"/>
  <c r="X334" i="57"/>
  <c r="Z334" i="57"/>
  <c r="W335" i="57"/>
  <c r="Z333" i="55"/>
  <c r="W334" i="55"/>
  <c r="X333" i="55"/>
  <c r="Z334" i="54"/>
  <c r="W335" i="54"/>
  <c r="X334" i="54"/>
  <c r="Z334" i="56"/>
  <c r="W335" i="56"/>
  <c r="X334" i="56"/>
  <c r="Z335" i="56"/>
  <c r="W336" i="56"/>
  <c r="X335" i="56"/>
  <c r="Z334" i="55"/>
  <c r="W335" i="55"/>
  <c r="X334" i="55"/>
  <c r="Z335" i="57"/>
  <c r="W336" i="57"/>
  <c r="X335" i="57"/>
  <c r="Z335" i="54"/>
  <c r="W336" i="54"/>
  <c r="X335" i="54"/>
  <c r="Z336" i="57"/>
  <c r="W337" i="57"/>
  <c r="X336" i="57"/>
  <c r="X336" i="54"/>
  <c r="Z336" i="54"/>
  <c r="W337" i="54"/>
  <c r="Z335" i="55"/>
  <c r="W336" i="55"/>
  <c r="X335" i="55"/>
  <c r="Z336" i="56"/>
  <c r="W337" i="56"/>
  <c r="X336" i="56"/>
  <c r="Z337" i="54"/>
  <c r="W338" i="54"/>
  <c r="X337" i="54"/>
  <c r="Z337" i="56"/>
  <c r="W338" i="56"/>
  <c r="X337" i="56"/>
  <c r="Z336" i="55"/>
  <c r="W337" i="55"/>
  <c r="X336" i="55"/>
  <c r="Z337" i="57"/>
  <c r="W338" i="57"/>
  <c r="X337" i="57"/>
  <c r="X338" i="57"/>
  <c r="Z338" i="57"/>
  <c r="W339" i="57"/>
  <c r="Z338" i="56"/>
  <c r="W339" i="56"/>
  <c r="X338" i="56"/>
  <c r="Z337" i="55"/>
  <c r="W338" i="55"/>
  <c r="X337" i="55"/>
  <c r="Z338" i="54"/>
  <c r="W339" i="54"/>
  <c r="X338" i="54"/>
  <c r="Z339" i="54"/>
  <c r="W340" i="54"/>
  <c r="X339" i="54"/>
  <c r="Z338" i="55"/>
  <c r="W339" i="55"/>
  <c r="X338" i="55"/>
  <c r="Z339" i="56"/>
  <c r="W340" i="56"/>
  <c r="X339" i="56"/>
  <c r="Z339" i="57"/>
  <c r="W340" i="57"/>
  <c r="X339" i="57"/>
  <c r="Z340" i="57"/>
  <c r="W341" i="57"/>
  <c r="X340" i="57"/>
  <c r="Z339" i="55"/>
  <c r="W340" i="55"/>
  <c r="X339" i="55"/>
  <c r="Z340" i="56"/>
  <c r="W341" i="56"/>
  <c r="X340" i="56"/>
  <c r="X340" i="54"/>
  <c r="Z340" i="54"/>
  <c r="W341" i="54"/>
  <c r="Z341" i="54"/>
  <c r="W342" i="54"/>
  <c r="X341" i="54"/>
  <c r="Z340" i="55"/>
  <c r="W341" i="55"/>
  <c r="X340" i="55"/>
  <c r="Z341" i="56"/>
  <c r="W342" i="56"/>
  <c r="X341" i="56"/>
  <c r="Z341" i="57"/>
  <c r="W342" i="57"/>
  <c r="X341" i="57"/>
  <c r="X342" i="57"/>
  <c r="Z342" i="57"/>
  <c r="W343" i="57"/>
  <c r="Z341" i="55"/>
  <c r="W342" i="55"/>
  <c r="X341" i="55"/>
  <c r="Z342" i="56"/>
  <c r="W343" i="56"/>
  <c r="X342" i="56"/>
  <c r="Z342" i="54"/>
  <c r="W343" i="54"/>
  <c r="X342" i="54"/>
  <c r="Z343" i="57"/>
  <c r="W344" i="57"/>
  <c r="X343" i="57"/>
  <c r="Z343" i="54"/>
  <c r="W344" i="54"/>
  <c r="X343" i="54"/>
  <c r="Z342" i="55"/>
  <c r="W343" i="55"/>
  <c r="X342" i="55"/>
  <c r="Z343" i="56"/>
  <c r="W344" i="56"/>
  <c r="X343" i="56"/>
  <c r="Z344" i="56"/>
  <c r="W345" i="56"/>
  <c r="X344" i="56"/>
  <c r="X344" i="54"/>
  <c r="Z344" i="54"/>
  <c r="W345" i="54"/>
  <c r="Z343" i="55"/>
  <c r="W344" i="55"/>
  <c r="X343" i="55"/>
  <c r="Z344" i="57"/>
  <c r="W345" i="57"/>
  <c r="X344" i="57"/>
  <c r="Z345" i="57"/>
  <c r="W346" i="57"/>
  <c r="X345" i="57"/>
  <c r="Z345" i="54"/>
  <c r="W346" i="54"/>
  <c r="X345" i="54"/>
  <c r="Z344" i="55"/>
  <c r="W345" i="55"/>
  <c r="X344" i="55"/>
  <c r="Z345" i="56"/>
  <c r="W346" i="56"/>
  <c r="X345" i="56"/>
  <c r="Z346" i="56"/>
  <c r="W347" i="56"/>
  <c r="X346" i="56"/>
  <c r="Z346" i="54"/>
  <c r="W347" i="54"/>
  <c r="X346" i="54"/>
  <c r="Z345" i="55"/>
  <c r="W346" i="55"/>
  <c r="X345" i="55"/>
  <c r="X346" i="57"/>
  <c r="Z346" i="57"/>
  <c r="W347" i="57"/>
  <c r="Z347" i="54"/>
  <c r="W348" i="54"/>
  <c r="X347" i="54"/>
  <c r="Z347" i="57"/>
  <c r="W348" i="57"/>
  <c r="X347" i="57"/>
  <c r="Z346" i="55"/>
  <c r="W347" i="55"/>
  <c r="X346" i="55"/>
  <c r="X347" i="56"/>
  <c r="Z347" i="56"/>
  <c r="W348" i="56"/>
  <c r="Z347" i="55"/>
  <c r="W348" i="55"/>
  <c r="X347" i="55"/>
  <c r="Z348" i="57"/>
  <c r="W349" i="57"/>
  <c r="X348" i="57"/>
  <c r="X348" i="54"/>
  <c r="Z348" i="54"/>
  <c r="W349" i="54"/>
  <c r="Z348" i="56"/>
  <c r="W349" i="56"/>
  <c r="X348" i="56"/>
  <c r="X349" i="56"/>
  <c r="Z349" i="56"/>
  <c r="W350" i="56"/>
  <c r="Z349" i="57"/>
  <c r="W350" i="57"/>
  <c r="X349" i="57"/>
  <c r="Z349" i="54"/>
  <c r="W350" i="54"/>
  <c r="X349" i="54"/>
  <c r="Z348" i="55"/>
  <c r="W349" i="55"/>
  <c r="X348" i="55"/>
  <c r="Z350" i="56"/>
  <c r="W351" i="56"/>
  <c r="X350" i="56"/>
  <c r="X350" i="57"/>
  <c r="Z350" i="57"/>
  <c r="W351" i="57"/>
  <c r="Z350" i="54"/>
  <c r="W351" i="54"/>
  <c r="X350" i="54"/>
  <c r="Z349" i="55"/>
  <c r="W350" i="55"/>
  <c r="X349" i="55"/>
  <c r="Z350" i="55"/>
  <c r="W351" i="55"/>
  <c r="X350" i="55"/>
  <c r="Z351" i="57"/>
  <c r="W352" i="57"/>
  <c r="X351" i="57"/>
  <c r="Z351" i="54"/>
  <c r="W352" i="54"/>
  <c r="X351" i="54"/>
  <c r="X351" i="56"/>
  <c r="Z351" i="56"/>
  <c r="W352" i="56"/>
  <c r="Z352" i="56"/>
  <c r="W353" i="56"/>
  <c r="X352" i="56"/>
  <c r="Z352" i="57"/>
  <c r="W353" i="57"/>
  <c r="X352" i="57"/>
  <c r="X352" i="54"/>
  <c r="Z352" i="54"/>
  <c r="W353" i="54"/>
  <c r="Z351" i="55"/>
  <c r="W352" i="55"/>
  <c r="X351" i="55"/>
  <c r="Z353" i="57"/>
  <c r="W354" i="57"/>
  <c r="X353" i="57"/>
  <c r="Z352" i="55"/>
  <c r="W353" i="55"/>
  <c r="X352" i="55"/>
  <c r="Z353" i="54"/>
  <c r="W354" i="54"/>
  <c r="X353" i="54"/>
  <c r="X353" i="56"/>
  <c r="Z353" i="56"/>
  <c r="W354" i="56"/>
  <c r="Z353" i="55"/>
  <c r="W354" i="55"/>
  <c r="X353" i="55"/>
  <c r="Z354" i="56"/>
  <c r="W355" i="56"/>
  <c r="X354" i="56"/>
  <c r="Z354" i="54"/>
  <c r="W355" i="54"/>
  <c r="X354" i="54"/>
  <c r="Z354" i="57"/>
  <c r="W355" i="57"/>
  <c r="X354" i="57"/>
  <c r="Z355" i="57"/>
  <c r="W356" i="57"/>
  <c r="X355" i="57"/>
  <c r="X355" i="56"/>
  <c r="Z355" i="56"/>
  <c r="W356" i="56"/>
  <c r="Z355" i="54"/>
  <c r="W356" i="54"/>
  <c r="X355" i="54"/>
  <c r="Z354" i="55"/>
  <c r="W355" i="55"/>
  <c r="X354" i="55"/>
  <c r="Z356" i="56"/>
  <c r="W357" i="56"/>
  <c r="X356" i="56"/>
  <c r="Z355" i="55"/>
  <c r="W356" i="55"/>
  <c r="X355" i="55"/>
  <c r="X356" i="54"/>
  <c r="Z356" i="54"/>
  <c r="W357" i="54"/>
  <c r="Z356" i="57"/>
  <c r="W357" i="57"/>
  <c r="X356" i="57"/>
  <c r="Z356" i="55"/>
  <c r="W357" i="55"/>
  <c r="X356" i="55"/>
  <c r="Z357" i="57"/>
  <c r="W358" i="57"/>
  <c r="X357" i="57"/>
  <c r="Z357" i="54"/>
  <c r="W358" i="54"/>
  <c r="X357" i="54"/>
  <c r="X357" i="56"/>
  <c r="Z357" i="56"/>
  <c r="W358" i="56"/>
  <c r="Z358" i="56"/>
  <c r="W359" i="56"/>
  <c r="X358" i="56"/>
  <c r="Z358" i="57"/>
  <c r="W359" i="57"/>
  <c r="X358" i="57"/>
  <c r="Z358" i="54"/>
  <c r="W359" i="54"/>
  <c r="X358" i="54"/>
  <c r="Z357" i="55"/>
  <c r="W358" i="55"/>
  <c r="X357" i="55"/>
  <c r="Z358" i="55"/>
  <c r="W359" i="55"/>
  <c r="X358" i="55"/>
  <c r="Z359" i="57"/>
  <c r="W360" i="57"/>
  <c r="X359" i="57"/>
  <c r="Z359" i="54"/>
  <c r="W360" i="54"/>
  <c r="X359" i="54"/>
  <c r="X359" i="56"/>
  <c r="Z359" i="56"/>
  <c r="W360" i="56"/>
  <c r="Z359" i="55"/>
  <c r="W360" i="55"/>
  <c r="X359" i="55"/>
  <c r="X360" i="54"/>
  <c r="Z360" i="54"/>
  <c r="W361" i="54"/>
  <c r="Z360" i="57"/>
  <c r="W361" i="57"/>
  <c r="X360" i="57"/>
  <c r="Z360" i="56"/>
  <c r="W361" i="56"/>
  <c r="X360" i="56"/>
  <c r="Z361" i="57"/>
  <c r="W362" i="57"/>
  <c r="X361" i="57"/>
  <c r="Z361" i="54"/>
  <c r="W362" i="54"/>
  <c r="X361" i="54"/>
  <c r="Z360" i="55"/>
  <c r="W361" i="55"/>
  <c r="X360" i="55"/>
  <c r="X361" i="56"/>
  <c r="Z361" i="56"/>
  <c r="W362" i="56"/>
  <c r="Z362" i="57"/>
  <c r="W363" i="57"/>
  <c r="X362" i="57"/>
  <c r="Z362" i="56"/>
  <c r="W363" i="56"/>
  <c r="X362" i="56"/>
  <c r="Z361" i="55"/>
  <c r="W362" i="55"/>
  <c r="X361" i="55"/>
  <c r="Z362" i="54"/>
  <c r="W363" i="54"/>
  <c r="X362" i="54"/>
  <c r="X363" i="56"/>
  <c r="Z363" i="56"/>
  <c r="W364" i="56"/>
  <c r="Z363" i="54"/>
  <c r="W364" i="54"/>
  <c r="X363" i="54"/>
  <c r="Z362" i="55"/>
  <c r="W363" i="55"/>
  <c r="X362" i="55"/>
  <c r="Z363" i="57"/>
  <c r="W364" i="57"/>
  <c r="X363" i="57"/>
  <c r="Z364" i="57"/>
  <c r="W365" i="57"/>
  <c r="X364" i="57"/>
  <c r="X364" i="54"/>
  <c r="Z364" i="54"/>
  <c r="W365" i="54"/>
  <c r="Z363" i="55"/>
  <c r="W364" i="55"/>
  <c r="X363" i="55"/>
  <c r="Z364" i="56"/>
  <c r="W365" i="56"/>
  <c r="X364" i="56"/>
  <c r="Z365" i="54"/>
  <c r="W366" i="54"/>
  <c r="X365" i="54"/>
  <c r="X365" i="56"/>
  <c r="Z365" i="56"/>
  <c r="W366" i="56"/>
  <c r="Z364" i="55"/>
  <c r="W365" i="55"/>
  <c r="X364" i="55"/>
  <c r="Z365" i="57"/>
  <c r="W366" i="57"/>
  <c r="X365" i="57"/>
  <c r="X366" i="56"/>
  <c r="Z366" i="56"/>
  <c r="W367" i="56"/>
  <c r="Z366" i="57"/>
  <c r="W367" i="57"/>
  <c r="X366" i="57"/>
  <c r="Z365" i="55"/>
  <c r="W366" i="55"/>
  <c r="X365" i="55"/>
  <c r="Z366" i="54"/>
  <c r="W367" i="54"/>
  <c r="X366" i="54"/>
  <c r="Z367" i="57"/>
  <c r="W368" i="57"/>
  <c r="X367" i="57"/>
  <c r="X367" i="56"/>
  <c r="Z367" i="56"/>
  <c r="W368" i="56"/>
  <c r="Z367" i="54"/>
  <c r="W368" i="54"/>
  <c r="X367" i="54"/>
  <c r="Z366" i="55"/>
  <c r="W367" i="55"/>
  <c r="X366" i="55"/>
  <c r="Z367" i="55"/>
  <c r="W368" i="55"/>
  <c r="X367" i="55"/>
  <c r="X368" i="56"/>
  <c r="Z368" i="56"/>
  <c r="W369" i="56"/>
  <c r="X368" i="54"/>
  <c r="Z368" i="54"/>
  <c r="W369" i="54"/>
  <c r="Z368" i="57"/>
  <c r="W369" i="57"/>
  <c r="X368" i="57"/>
  <c r="X369" i="56"/>
  <c r="Z369" i="56"/>
  <c r="Z369" i="57"/>
  <c r="X369" i="57"/>
  <c r="Z369" i="54"/>
  <c r="X369" i="54"/>
  <c r="Z368" i="55"/>
  <c r="W369" i="55"/>
  <c r="X368" i="55"/>
  <c r="Q10" i="57"/>
  <c r="Q11" i="57"/>
  <c r="Q12" i="57"/>
  <c r="Q13" i="57"/>
  <c r="Q14" i="57"/>
  <c r="Q15" i="57"/>
  <c r="Q16" i="57"/>
  <c r="Q17" i="57"/>
  <c r="Q18" i="57"/>
  <c r="Q19" i="57"/>
  <c r="Q20" i="57"/>
  <c r="Q21" i="57"/>
  <c r="Q22" i="57"/>
  <c r="Q23" i="57"/>
  <c r="Q24" i="57"/>
  <c r="Q25" i="57"/>
  <c r="Q26" i="57"/>
  <c r="Q27" i="57"/>
  <c r="Q28" i="57"/>
  <c r="Q29" i="57"/>
  <c r="Q30" i="57"/>
  <c r="Q31" i="57"/>
  <c r="Q32" i="57"/>
  <c r="Q33" i="57"/>
  <c r="Q34" i="57"/>
  <c r="Q35" i="57"/>
  <c r="Q36" i="57"/>
  <c r="Q37" i="57"/>
  <c r="Q38" i="57"/>
  <c r="Q39" i="57"/>
  <c r="Z369" i="55"/>
  <c r="X369" i="55"/>
  <c r="Q10" i="54"/>
  <c r="Q11" i="54"/>
  <c r="Q12" i="54"/>
  <c r="Q13" i="54"/>
  <c r="Q14" i="54"/>
  <c r="Q15" i="54"/>
  <c r="Q16" i="54"/>
  <c r="Q17" i="54"/>
  <c r="Q18" i="54"/>
  <c r="Q19" i="54"/>
  <c r="Q20" i="54"/>
  <c r="Q21" i="54"/>
  <c r="Q22" i="54"/>
  <c r="Q23" i="54"/>
  <c r="Q24" i="54"/>
  <c r="Q25" i="54"/>
  <c r="Q26" i="54"/>
  <c r="Q27" i="54"/>
  <c r="Q28" i="54"/>
  <c r="Q29" i="54"/>
  <c r="Q30" i="54"/>
  <c r="Q31" i="54"/>
  <c r="Q32" i="54"/>
  <c r="Q33" i="54"/>
  <c r="Q34" i="54"/>
  <c r="Q35" i="54"/>
  <c r="Q36" i="54"/>
  <c r="Q37" i="54"/>
  <c r="Q38" i="54"/>
  <c r="Q39" i="54"/>
  <c r="Q10" i="56"/>
  <c r="Q11" i="56"/>
  <c r="Q12" i="56"/>
  <c r="Q13" i="56"/>
  <c r="Q14" i="56"/>
  <c r="Q15" i="56"/>
  <c r="Q16" i="56"/>
  <c r="Q17" i="56"/>
  <c r="Q18" i="56"/>
  <c r="Q19" i="56"/>
  <c r="Q20" i="56"/>
  <c r="Q21" i="56"/>
  <c r="Q22" i="56"/>
  <c r="Q23" i="56"/>
  <c r="Q24" i="56"/>
  <c r="Q25" i="56"/>
  <c r="Q26" i="56"/>
  <c r="Q27" i="56"/>
  <c r="Q28" i="56"/>
  <c r="Q29" i="56"/>
  <c r="Q30" i="56"/>
  <c r="Q31" i="56"/>
  <c r="Q32" i="56"/>
  <c r="Q33" i="56"/>
  <c r="Q34" i="56"/>
  <c r="Q35" i="56"/>
  <c r="Q36" i="56"/>
  <c r="Q37" i="56"/>
  <c r="Q38" i="56"/>
  <c r="Q39" i="56"/>
  <c r="Q10" i="55"/>
  <c r="Q11" i="55"/>
  <c r="Q12" i="55"/>
  <c r="Q13" i="55"/>
  <c r="Q14" i="55"/>
  <c r="Q15" i="55"/>
  <c r="Q16" i="55"/>
  <c r="Q17" i="55"/>
  <c r="Q18" i="55"/>
  <c r="Q19" i="55"/>
  <c r="Q20" i="55"/>
  <c r="Q21" i="55"/>
  <c r="Q22" i="55"/>
  <c r="Q23" i="55"/>
  <c r="Q24" i="55"/>
  <c r="Q25" i="55"/>
  <c r="Q26" i="55"/>
  <c r="Q27" i="55"/>
  <c r="Q28" i="55"/>
  <c r="Q29" i="55"/>
  <c r="Q30" i="55"/>
  <c r="Q31" i="55"/>
  <c r="Q32" i="55"/>
  <c r="Q33" i="55"/>
  <c r="Q34" i="55"/>
  <c r="Q35" i="55"/>
  <c r="Q36" i="55"/>
  <c r="Q37" i="55"/>
  <c r="Q38" i="55"/>
  <c r="Q39" i="55"/>
  <c r="Q24" i="58"/>
  <c r="E162" i="58"/>
  <c r="H118" i="58"/>
  <c r="H131" i="58"/>
  <c r="H58" i="58"/>
  <c r="H61" i="58" s="1"/>
  <c r="H114" i="58" s="1"/>
  <c r="H128" i="58" s="1"/>
  <c r="X78" i="45"/>
  <c r="X306" i="45"/>
  <c r="X218" i="45"/>
  <c r="X346" i="45"/>
  <c r="X203" i="45"/>
  <c r="X336" i="45"/>
  <c r="X360" i="45"/>
  <c r="X195" i="45"/>
  <c r="X315" i="45"/>
  <c r="X292" i="45"/>
  <c r="X134" i="45"/>
  <c r="X104" i="45"/>
  <c r="O10" i="45"/>
  <c r="X92" i="45"/>
  <c r="V10" i="45"/>
  <c r="Y10" i="45"/>
  <c r="V11" i="45"/>
  <c r="X199" i="45"/>
  <c r="X140" i="45"/>
  <c r="X154" i="45"/>
  <c r="E8" i="45"/>
  <c r="X290" i="45"/>
  <c r="X255" i="45"/>
  <c r="X10" i="45"/>
  <c r="X14" i="45"/>
  <c r="X137" i="45"/>
  <c r="X354" i="45"/>
  <c r="X247" i="45"/>
  <c r="X31" i="45"/>
  <c r="X89" i="45"/>
  <c r="D129" i="45"/>
  <c r="D130" i="45"/>
  <c r="X19" i="45"/>
  <c r="X15" i="45"/>
  <c r="X11" i="45"/>
  <c r="X368" i="45"/>
  <c r="X356" i="45"/>
  <c r="X348" i="45"/>
  <c r="X328" i="45"/>
  <c r="X320" i="45"/>
  <c r="X312" i="45"/>
  <c r="X304" i="45"/>
  <c r="X296" i="45"/>
  <c r="X284" i="45"/>
  <c r="X276" i="45"/>
  <c r="X264" i="45"/>
  <c r="X256" i="45"/>
  <c r="X248" i="45"/>
  <c r="X232" i="45"/>
  <c r="X224" i="45"/>
  <c r="X216" i="45"/>
  <c r="X212" i="45"/>
  <c r="X204" i="45"/>
  <c r="X192" i="45"/>
  <c r="X184" i="45"/>
  <c r="X176" i="45"/>
  <c r="X168" i="45"/>
  <c r="X160" i="45"/>
  <c r="X156" i="45"/>
  <c r="X122" i="45"/>
  <c r="X110" i="45"/>
  <c r="X106" i="45"/>
  <c r="X97" i="45"/>
  <c r="X96" i="45"/>
  <c r="X303" i="45"/>
  <c r="X243" i="45"/>
  <c r="X159" i="45"/>
  <c r="X81" i="45"/>
  <c r="X347" i="45"/>
  <c r="X155" i="45"/>
  <c r="X298" i="45"/>
  <c r="X194" i="45"/>
  <c r="X151" i="45"/>
  <c r="X210" i="45"/>
  <c r="X62" i="45"/>
  <c r="X130" i="45"/>
  <c r="F32" i="45"/>
  <c r="F38" i="45" s="1"/>
  <c r="X82" i="45"/>
  <c r="X364" i="45"/>
  <c r="X352" i="45"/>
  <c r="X344" i="45"/>
  <c r="X324" i="45"/>
  <c r="X316" i="45"/>
  <c r="X308" i="45"/>
  <c r="X300" i="45"/>
  <c r="X288" i="45"/>
  <c r="X280" i="45"/>
  <c r="X272" i="45"/>
  <c r="X268" i="45"/>
  <c r="X260" i="45"/>
  <c r="X252" i="45"/>
  <c r="X240" i="45"/>
  <c r="X236" i="45"/>
  <c r="X228" i="45"/>
  <c r="X220" i="45"/>
  <c r="X208" i="45"/>
  <c r="X200" i="45"/>
  <c r="X188" i="45"/>
  <c r="X180" i="45"/>
  <c r="X172" i="45"/>
  <c r="X164" i="45"/>
  <c r="X152" i="45"/>
  <c r="X136" i="45"/>
  <c r="X118" i="45"/>
  <c r="X102" i="45"/>
  <c r="X351" i="45"/>
  <c r="X291" i="45"/>
  <c r="X219" i="45"/>
  <c r="X147" i="45"/>
  <c r="X61" i="45"/>
  <c r="X254" i="45"/>
  <c r="X299" i="45"/>
  <c r="X84" i="45"/>
  <c r="X250" i="45"/>
  <c r="X21" i="45"/>
  <c r="X343" i="45"/>
  <c r="X69" i="45"/>
  <c r="X162" i="45"/>
  <c r="X57" i="45"/>
  <c r="X53" i="45"/>
  <c r="X49" i="45"/>
  <c r="X42" i="45"/>
  <c r="X38" i="45"/>
  <c r="X34" i="45"/>
  <c r="X32" i="45"/>
  <c r="X28" i="45"/>
  <c r="X24" i="45"/>
  <c r="X99" i="45"/>
  <c r="X95" i="45"/>
  <c r="X91" i="45"/>
  <c r="X87" i="45"/>
  <c r="X133" i="45"/>
  <c r="X129" i="45"/>
  <c r="Q27" i="58"/>
  <c r="Q29" i="58"/>
  <c r="Q39" i="58"/>
  <c r="Q13" i="58"/>
  <c r="H119" i="58"/>
  <c r="Q26" i="58"/>
  <c r="Q19" i="58"/>
  <c r="Q21" i="58"/>
  <c r="Q36" i="58"/>
  <c r="Q34" i="58"/>
  <c r="Q38" i="58"/>
  <c r="Q17" i="58"/>
  <c r="Q14" i="58"/>
  <c r="I119" i="58"/>
  <c r="Q35" i="58"/>
  <c r="Q11" i="58"/>
  <c r="F119" i="58"/>
  <c r="Q28" i="58"/>
  <c r="Q30" i="58"/>
  <c r="Q16" i="58"/>
  <c r="Q12" i="58"/>
  <c r="G119" i="58"/>
  <c r="G133" i="58"/>
  <c r="Q31" i="58"/>
  <c r="Q32" i="58"/>
  <c r="Q22" i="58"/>
  <c r="Q23" i="58"/>
  <c r="Q25" i="58"/>
  <c r="Q33" i="58"/>
  <c r="Q37" i="58"/>
  <c r="Q18" i="58"/>
  <c r="Q15" i="58"/>
  <c r="J119" i="58"/>
  <c r="J133" i="58"/>
  <c r="F133" i="58"/>
  <c r="E133" i="58"/>
  <c r="H133" i="58"/>
  <c r="Y11" i="58"/>
  <c r="V12" i="58"/>
  <c r="W11" i="58"/>
  <c r="E132" i="58"/>
  <c r="H125" i="58"/>
  <c r="J125" i="58"/>
  <c r="F162" i="58"/>
  <c r="F116" i="58"/>
  <c r="D138" i="58"/>
  <c r="D139" i="58"/>
  <c r="E125" i="58"/>
  <c r="G125" i="58"/>
  <c r="E109" i="58"/>
  <c r="W10" i="58"/>
  <c r="G167" i="58"/>
  <c r="H43" i="58"/>
  <c r="H48" i="58" s="1"/>
  <c r="H113" i="58" s="1"/>
  <c r="H127" i="58" s="1"/>
  <c r="K43" i="58"/>
  <c r="K48" i="58" s="1"/>
  <c r="G43" i="58"/>
  <c r="G48" i="58"/>
  <c r="I43" i="58"/>
  <c r="J43" i="58"/>
  <c r="F130" i="58"/>
  <c r="R10" i="58"/>
  <c r="O11" i="58"/>
  <c r="R11" i="58"/>
  <c r="O12" i="58"/>
  <c r="R12" i="58"/>
  <c r="O13" i="58"/>
  <c r="H117" i="58"/>
  <c r="H34" i="58"/>
  <c r="H38" i="58"/>
  <c r="I125" i="58"/>
  <c r="I118" i="58"/>
  <c r="I59" i="58"/>
  <c r="I61" i="58" s="1"/>
  <c r="I114" i="58" s="1"/>
  <c r="I128" i="58" s="1"/>
  <c r="F168" i="58"/>
  <c r="I68" i="58"/>
  <c r="I115" i="58"/>
  <c r="E68" i="58"/>
  <c r="D108" i="58"/>
  <c r="H68" i="58"/>
  <c r="H115" i="58"/>
  <c r="J68" i="58"/>
  <c r="F68" i="58"/>
  <c r="F115" i="58"/>
  <c r="K68" i="58"/>
  <c r="G68" i="58"/>
  <c r="G115" i="58"/>
  <c r="G130" i="58"/>
  <c r="F125" i="58"/>
  <c r="I111" i="45"/>
  <c r="H111" i="45"/>
  <c r="E111" i="45"/>
  <c r="J111" i="45"/>
  <c r="F111" i="45"/>
  <c r="Y11" i="45"/>
  <c r="V12" i="45"/>
  <c r="X321" i="45"/>
  <c r="X119" i="45"/>
  <c r="X79" i="45"/>
  <c r="X295" i="45"/>
  <c r="X88" i="45"/>
  <c r="X258" i="45"/>
  <c r="X77" i="45"/>
  <c r="X185" i="45"/>
  <c r="X46" i="45"/>
  <c r="X80" i="45"/>
  <c r="X76" i="45"/>
  <c r="X72" i="45"/>
  <c r="X64" i="45"/>
  <c r="X60" i="45"/>
  <c r="E112" i="45"/>
  <c r="X135" i="45"/>
  <c r="X132" i="45"/>
  <c r="X127" i="45"/>
  <c r="X18" i="45"/>
  <c r="X50" i="45"/>
  <c r="X66" i="45"/>
  <c r="X149" i="45"/>
  <c r="X197" i="45"/>
  <c r="X245" i="45"/>
  <c r="X293" i="45"/>
  <c r="X341" i="45"/>
  <c r="X170" i="45"/>
  <c r="X116" i="45"/>
  <c r="X174" i="45"/>
  <c r="X222" i="45"/>
  <c r="X270" i="45"/>
  <c r="X318" i="45"/>
  <c r="X362" i="45"/>
  <c r="X124" i="45"/>
  <c r="X105" i="45"/>
  <c r="X163" i="45"/>
  <c r="X211" i="45"/>
  <c r="X259" i="45"/>
  <c r="X307" i="45"/>
  <c r="X355" i="45"/>
  <c r="X278" i="45"/>
  <c r="X35" i="45"/>
  <c r="X51" i="45"/>
  <c r="X67" i="45"/>
  <c r="X83" i="45"/>
  <c r="X41" i="45"/>
  <c r="X266" i="45"/>
  <c r="X141" i="45"/>
  <c r="X189" i="45"/>
  <c r="X237" i="45"/>
  <c r="X285" i="45"/>
  <c r="X333" i="45"/>
  <c r="X108" i="45"/>
  <c r="X166" i="45"/>
  <c r="X214" i="45"/>
  <c r="Q27" i="45"/>
  <c r="X262" i="45"/>
  <c r="Q31" i="45"/>
  <c r="X310" i="45"/>
  <c r="D11" i="45"/>
  <c r="W11" i="45"/>
  <c r="X314" i="45"/>
  <c r="X40" i="45"/>
  <c r="X56" i="45"/>
  <c r="X109" i="45"/>
  <c r="X167" i="45"/>
  <c r="X215" i="45"/>
  <c r="X263" i="45"/>
  <c r="X311" i="45"/>
  <c r="X358" i="45"/>
  <c r="X338" i="45"/>
  <c r="X123" i="45"/>
  <c r="X181" i="45"/>
  <c r="X229" i="45"/>
  <c r="X131" i="45"/>
  <c r="X93" i="45"/>
  <c r="X22" i="45"/>
  <c r="X54" i="45"/>
  <c r="X70" i="45"/>
  <c r="X103" i="45"/>
  <c r="X161" i="45"/>
  <c r="X209" i="45"/>
  <c r="X257" i="45"/>
  <c r="X305" i="45"/>
  <c r="X353" i="45"/>
  <c r="X242" i="45"/>
  <c r="X138" i="45"/>
  <c r="X186" i="45"/>
  <c r="X234" i="45"/>
  <c r="X282" i="45"/>
  <c r="X330" i="45"/>
  <c r="X29" i="45"/>
  <c r="X206" i="45"/>
  <c r="X117" i="45"/>
  <c r="X175" i="45"/>
  <c r="X223" i="45"/>
  <c r="X271" i="45"/>
  <c r="X319" i="45"/>
  <c r="X363" i="45"/>
  <c r="X73" i="45"/>
  <c r="X361" i="45"/>
  <c r="X23" i="45"/>
  <c r="X39" i="45"/>
  <c r="X55" i="45"/>
  <c r="X71" i="45"/>
  <c r="X65" i="45"/>
  <c r="X350" i="45"/>
  <c r="X153" i="45"/>
  <c r="X201" i="45"/>
  <c r="X249" i="45"/>
  <c r="X297" i="45"/>
  <c r="X345" i="45"/>
  <c r="X120" i="45"/>
  <c r="X178" i="45"/>
  <c r="X226" i="45"/>
  <c r="Q28" i="45"/>
  <c r="X274" i="45"/>
  <c r="X322" i="45"/>
  <c r="X12" i="45"/>
  <c r="X44" i="45"/>
  <c r="X121" i="45"/>
  <c r="X179" i="45"/>
  <c r="X227" i="45"/>
  <c r="X275" i="45"/>
  <c r="X323" i="45"/>
  <c r="X367" i="45"/>
  <c r="X100" i="45"/>
  <c r="X359" i="45"/>
  <c r="X145" i="45"/>
  <c r="X193" i="45"/>
  <c r="X241" i="45"/>
  <c r="X289" i="45"/>
  <c r="X337" i="45"/>
  <c r="X94" i="45"/>
  <c r="X158" i="45"/>
  <c r="Q22" i="45"/>
  <c r="X113" i="45"/>
  <c r="X171" i="45"/>
  <c r="X85" i="45"/>
  <c r="X126" i="45"/>
  <c r="X98" i="45"/>
  <c r="X26" i="45"/>
  <c r="X58" i="45"/>
  <c r="X74" i="45"/>
  <c r="X115" i="45"/>
  <c r="X173" i="45"/>
  <c r="X221" i="45"/>
  <c r="X269" i="45"/>
  <c r="X317" i="45"/>
  <c r="X45" i="45"/>
  <c r="X326" i="45"/>
  <c r="X150" i="45"/>
  <c r="X198" i="45"/>
  <c r="X246" i="45"/>
  <c r="X294" i="45"/>
  <c r="X342" i="45"/>
  <c r="X302" i="45"/>
  <c r="X139" i="45"/>
  <c r="X187" i="45"/>
  <c r="X235" i="45"/>
  <c r="X283" i="45"/>
  <c r="X331" i="45"/>
  <c r="X13" i="45"/>
  <c r="X146" i="45"/>
  <c r="X27" i="45"/>
  <c r="X43" i="45"/>
  <c r="X59" i="45"/>
  <c r="X75" i="45"/>
  <c r="X112" i="45"/>
  <c r="X107" i="45"/>
  <c r="X165" i="45"/>
  <c r="X213" i="45"/>
  <c r="X261" i="45"/>
  <c r="X309" i="45"/>
  <c r="X357" i="45"/>
  <c r="X142" i="45"/>
  <c r="X190" i="45"/>
  <c r="Q25" i="45"/>
  <c r="X238" i="45"/>
  <c r="X286" i="45"/>
  <c r="X334" i="45"/>
  <c r="X366" i="45"/>
  <c r="X16" i="45"/>
  <c r="X48" i="45"/>
  <c r="X143" i="45"/>
  <c r="X191" i="45"/>
  <c r="X239" i="45"/>
  <c r="X287" i="45"/>
  <c r="X335" i="45"/>
  <c r="X182" i="45"/>
  <c r="X157" i="45"/>
  <c r="X205" i="45"/>
  <c r="X253" i="45"/>
  <c r="X301" i="45"/>
  <c r="Q34" i="45"/>
  <c r="X349" i="45"/>
  <c r="X33" i="45"/>
  <c r="X230" i="45"/>
  <c r="X125" i="45"/>
  <c r="X183" i="45"/>
  <c r="X231" i="45"/>
  <c r="X279" i="45"/>
  <c r="X327" i="45"/>
  <c r="F150" i="45"/>
  <c r="E150" i="45"/>
  <c r="E151" i="45"/>
  <c r="E152" i="45" s="1"/>
  <c r="E107" i="45" s="1"/>
  <c r="E110" i="45" s="1"/>
  <c r="H42" i="45"/>
  <c r="K42" i="45"/>
  <c r="F118" i="45"/>
  <c r="F62" i="45"/>
  <c r="F155" i="45"/>
  <c r="I42" i="45"/>
  <c r="G42" i="45"/>
  <c r="G48" i="45" s="1"/>
  <c r="G113" i="45" s="1"/>
  <c r="F42" i="45"/>
  <c r="F48" i="45"/>
  <c r="F113" i="45" s="1"/>
  <c r="E163" i="58"/>
  <c r="E164" i="58"/>
  <c r="E165" i="58" s="1"/>
  <c r="E107" i="58"/>
  <c r="E110" i="58" s="1"/>
  <c r="K68" i="45"/>
  <c r="F68" i="45"/>
  <c r="F115" i="45"/>
  <c r="H68" i="45"/>
  <c r="H115" i="45"/>
  <c r="G68" i="45"/>
  <c r="G115" i="45"/>
  <c r="I68" i="45"/>
  <c r="I115" i="45"/>
  <c r="J68" i="45"/>
  <c r="D108" i="45"/>
  <c r="E68" i="45"/>
  <c r="Q37" i="45"/>
  <c r="Q39" i="45"/>
  <c r="Q26" i="45"/>
  <c r="Q33" i="45"/>
  <c r="Q14" i="45"/>
  <c r="I119" i="45"/>
  <c r="Q17" i="45"/>
  <c r="Q36" i="45"/>
  <c r="Q23" i="45"/>
  <c r="Q12" i="45"/>
  <c r="G119" i="45"/>
  <c r="Q30" i="45"/>
  <c r="Q21" i="45"/>
  <c r="Q24" i="45"/>
  <c r="Q38" i="45"/>
  <c r="Q10" i="45"/>
  <c r="Q29" i="45"/>
  <c r="Q18" i="45"/>
  <c r="Q32" i="45"/>
  <c r="Q35" i="45"/>
  <c r="Q16" i="45"/>
  <c r="Q20" i="45"/>
  <c r="Q19" i="45"/>
  <c r="I133" i="58"/>
  <c r="R13" i="58"/>
  <c r="O14" i="58"/>
  <c r="R14" i="58"/>
  <c r="O15" i="58"/>
  <c r="R15" i="58"/>
  <c r="I117" i="58"/>
  <c r="I35" i="58"/>
  <c r="I38" i="58"/>
  <c r="I50" i="58" s="1"/>
  <c r="G113" i="58"/>
  <c r="G127" i="58" s="1"/>
  <c r="G116" i="58"/>
  <c r="G162" i="58"/>
  <c r="G168" i="58" s="1"/>
  <c r="H129" i="58"/>
  <c r="E115" i="58"/>
  <c r="E69" i="58"/>
  <c r="J118" i="58"/>
  <c r="J131" i="58" s="1"/>
  <c r="J60" i="58"/>
  <c r="J61" i="58" s="1"/>
  <c r="H130" i="58"/>
  <c r="H162" i="58"/>
  <c r="H116" i="58"/>
  <c r="H132" i="58" s="1"/>
  <c r="F132" i="58"/>
  <c r="F129" i="58"/>
  <c r="I129" i="58"/>
  <c r="I131" i="58"/>
  <c r="J137" i="58"/>
  <c r="O16" i="58"/>
  <c r="R16" i="58"/>
  <c r="O17" i="58"/>
  <c r="R17" i="58"/>
  <c r="O18" i="58"/>
  <c r="R18" i="58"/>
  <c r="O19" i="58"/>
  <c r="R19" i="58"/>
  <c r="O20" i="58"/>
  <c r="R20" i="58"/>
  <c r="O21" i="58"/>
  <c r="R21" i="58"/>
  <c r="O22" i="58"/>
  <c r="R22" i="58"/>
  <c r="O23" i="58"/>
  <c r="R23" i="58"/>
  <c r="O24" i="58"/>
  <c r="R24" i="58"/>
  <c r="O25" i="58"/>
  <c r="R25" i="58"/>
  <c r="O26" i="58"/>
  <c r="R26" i="58"/>
  <c r="O27" i="58"/>
  <c r="R27" i="58"/>
  <c r="O28" i="58"/>
  <c r="R28" i="58"/>
  <c r="O29" i="58"/>
  <c r="R29" i="58"/>
  <c r="O30" i="58"/>
  <c r="R30" i="58"/>
  <c r="O31" i="58"/>
  <c r="R31" i="58"/>
  <c r="O32" i="58"/>
  <c r="R32" i="58"/>
  <c r="O33" i="58"/>
  <c r="R33" i="58"/>
  <c r="O34" i="58"/>
  <c r="R34" i="58"/>
  <c r="O35" i="58"/>
  <c r="R35" i="58"/>
  <c r="O36" i="58"/>
  <c r="R36" i="58"/>
  <c r="O37" i="58"/>
  <c r="R37" i="58"/>
  <c r="O38" i="58"/>
  <c r="R38" i="58"/>
  <c r="O39" i="58"/>
  <c r="R39" i="58"/>
  <c r="G129" i="58"/>
  <c r="H167" i="58"/>
  <c r="H168" i="58"/>
  <c r="J44" i="58"/>
  <c r="I44" i="58"/>
  <c r="K44" i="58"/>
  <c r="H44" i="58"/>
  <c r="I109" i="58"/>
  <c r="H109" i="58"/>
  <c r="G109" i="58"/>
  <c r="J109" i="58"/>
  <c r="F109" i="58"/>
  <c r="W12" i="58"/>
  <c r="Y12" i="58"/>
  <c r="V13" i="58"/>
  <c r="E119" i="45"/>
  <c r="R10" i="45"/>
  <c r="O11" i="45"/>
  <c r="F116" i="45"/>
  <c r="G62" i="45"/>
  <c r="Q15" i="45"/>
  <c r="J119" i="45"/>
  <c r="Q13" i="45"/>
  <c r="H119" i="45"/>
  <c r="W12" i="45"/>
  <c r="Y12" i="45"/>
  <c r="V13" i="45"/>
  <c r="Q11" i="45"/>
  <c r="F119" i="45"/>
  <c r="E109" i="45"/>
  <c r="W10" i="45"/>
  <c r="E156" i="45"/>
  <c r="G118" i="45"/>
  <c r="G57" i="45"/>
  <c r="G61" i="45" s="1"/>
  <c r="G114" i="45" s="1"/>
  <c r="F156" i="45"/>
  <c r="G33" i="45"/>
  <c r="G38" i="45"/>
  <c r="G112" i="45" s="1"/>
  <c r="G117" i="45"/>
  <c r="H43" i="45"/>
  <c r="J43" i="45"/>
  <c r="G43" i="45"/>
  <c r="K43" i="45"/>
  <c r="I43" i="45"/>
  <c r="I48" i="45" s="1"/>
  <c r="G155" i="45"/>
  <c r="E69" i="45"/>
  <c r="E115" i="45"/>
  <c r="R11" i="45"/>
  <c r="O12" i="45"/>
  <c r="R12" i="45"/>
  <c r="O13" i="45"/>
  <c r="I130" i="58"/>
  <c r="I167" i="58"/>
  <c r="I168" i="58" s="1"/>
  <c r="I45" i="58"/>
  <c r="I48" i="58"/>
  <c r="I113" i="58" s="1"/>
  <c r="I127" i="58" s="1"/>
  <c r="J45" i="58"/>
  <c r="K45" i="58"/>
  <c r="I162" i="58"/>
  <c r="I116" i="58"/>
  <c r="F69" i="58"/>
  <c r="E70" i="58"/>
  <c r="W13" i="58"/>
  <c r="Y13" i="58"/>
  <c r="V14" i="58"/>
  <c r="E129" i="58"/>
  <c r="I112" i="58"/>
  <c r="K162" i="58"/>
  <c r="G132" i="58"/>
  <c r="J117" i="58"/>
  <c r="J130" i="58" s="1"/>
  <c r="K37" i="58"/>
  <c r="K38" i="58"/>
  <c r="K50" i="58" s="1"/>
  <c r="J36" i="58"/>
  <c r="J38" i="58" s="1"/>
  <c r="R13" i="45"/>
  <c r="O14" i="45"/>
  <c r="R14" i="45"/>
  <c r="O15" i="45"/>
  <c r="R15" i="45"/>
  <c r="F109" i="45"/>
  <c r="I109" i="45"/>
  <c r="J109" i="45"/>
  <c r="G109" i="45"/>
  <c r="H109" i="45"/>
  <c r="Y13" i="45"/>
  <c r="V14" i="45"/>
  <c r="W13" i="45"/>
  <c r="H118" i="45"/>
  <c r="H58" i="45"/>
  <c r="H61" i="45"/>
  <c r="H114" i="45"/>
  <c r="H62" i="45"/>
  <c r="H34" i="45"/>
  <c r="H38" i="45"/>
  <c r="H112" i="45" s="1"/>
  <c r="H117" i="45"/>
  <c r="H155" i="45"/>
  <c r="J44" i="45"/>
  <c r="J48" i="45" s="1"/>
  <c r="J113" i="45" s="1"/>
  <c r="K44" i="45"/>
  <c r="I44" i="45"/>
  <c r="H44" i="45"/>
  <c r="G116" i="45"/>
  <c r="G150" i="45"/>
  <c r="G156" i="45"/>
  <c r="E70" i="45"/>
  <c r="F69" i="45"/>
  <c r="J162" i="58"/>
  <c r="J116" i="58"/>
  <c r="I132" i="58"/>
  <c r="I126" i="58"/>
  <c r="G69" i="58"/>
  <c r="F70" i="58"/>
  <c r="Y14" i="58"/>
  <c r="V15" i="58"/>
  <c r="W14" i="58"/>
  <c r="J167" i="58"/>
  <c r="J46" i="58"/>
  <c r="J48" i="58"/>
  <c r="K46" i="58"/>
  <c r="J128" i="45"/>
  <c r="O16" i="45"/>
  <c r="R16" i="45"/>
  <c r="O17" i="45"/>
  <c r="R17" i="45"/>
  <c r="O18" i="45"/>
  <c r="R18" i="45"/>
  <c r="O19" i="45"/>
  <c r="R19" i="45"/>
  <c r="O20" i="45"/>
  <c r="R20" i="45"/>
  <c r="O21" i="45"/>
  <c r="R21" i="45"/>
  <c r="O22" i="45"/>
  <c r="R22" i="45"/>
  <c r="O23" i="45"/>
  <c r="R23" i="45"/>
  <c r="O24" i="45"/>
  <c r="R24" i="45"/>
  <c r="O25" i="45"/>
  <c r="R25" i="45"/>
  <c r="O26" i="45"/>
  <c r="R26" i="45"/>
  <c r="O27" i="45"/>
  <c r="R27" i="45"/>
  <c r="O28" i="45"/>
  <c r="R28" i="45"/>
  <c r="O29" i="45"/>
  <c r="R29" i="45"/>
  <c r="O30" i="45"/>
  <c r="R30" i="45"/>
  <c r="O31" i="45"/>
  <c r="R31" i="45"/>
  <c r="O32" i="45"/>
  <c r="R32" i="45"/>
  <c r="O33" i="45"/>
  <c r="R33" i="45"/>
  <c r="O34" i="45"/>
  <c r="R34" i="45"/>
  <c r="O35" i="45"/>
  <c r="R35" i="45"/>
  <c r="O36" i="45"/>
  <c r="R36" i="45"/>
  <c r="O37" i="45"/>
  <c r="R37" i="45"/>
  <c r="O38" i="45"/>
  <c r="R38" i="45"/>
  <c r="O39" i="45"/>
  <c r="R39" i="45"/>
  <c r="W14" i="45"/>
  <c r="Y14" i="45"/>
  <c r="V15" i="45"/>
  <c r="I59" i="45"/>
  <c r="I61" i="45"/>
  <c r="I114" i="45" s="1"/>
  <c r="I118" i="45"/>
  <c r="I62" i="45"/>
  <c r="I35" i="45"/>
  <c r="I38" i="45"/>
  <c r="I112" i="45"/>
  <c r="I117" i="45"/>
  <c r="J45" i="45"/>
  <c r="I155" i="45"/>
  <c r="I45" i="45"/>
  <c r="K45" i="45"/>
  <c r="H150" i="45"/>
  <c r="H156" i="45"/>
  <c r="H116" i="45"/>
  <c r="G69" i="45"/>
  <c r="F70" i="45"/>
  <c r="J113" i="58"/>
  <c r="J168" i="58"/>
  <c r="K167" i="58"/>
  <c r="K168" i="58"/>
  <c r="K47" i="58"/>
  <c r="Y15" i="58"/>
  <c r="V16" i="58"/>
  <c r="W15" i="58"/>
  <c r="H69" i="58"/>
  <c r="G70" i="58"/>
  <c r="J132" i="58"/>
  <c r="Y15" i="45"/>
  <c r="V16" i="45"/>
  <c r="W15" i="45"/>
  <c r="J62" i="45"/>
  <c r="K62" i="45" s="1"/>
  <c r="J60" i="45"/>
  <c r="J61" i="45"/>
  <c r="J118" i="45"/>
  <c r="K37" i="45"/>
  <c r="K38" i="45" s="1"/>
  <c r="J36" i="45"/>
  <c r="J38" i="45" s="1"/>
  <c r="J117" i="45"/>
  <c r="K46" i="45"/>
  <c r="K48" i="45" s="1"/>
  <c r="J46" i="45"/>
  <c r="J155" i="45"/>
  <c r="J156" i="45" s="1"/>
  <c r="K150" i="45"/>
  <c r="I150" i="45"/>
  <c r="I156" i="45"/>
  <c r="I116" i="45"/>
  <c r="H69" i="45"/>
  <c r="G70" i="45"/>
  <c r="J127" i="58"/>
  <c r="W16" i="58"/>
  <c r="Y16" i="58"/>
  <c r="V17" i="58"/>
  <c r="I69" i="58"/>
  <c r="H70" i="58"/>
  <c r="Y16" i="45"/>
  <c r="V17" i="45"/>
  <c r="W16" i="45"/>
  <c r="K155" i="45"/>
  <c r="K156" i="45" s="1"/>
  <c r="K47" i="45"/>
  <c r="J150" i="45"/>
  <c r="J116" i="45"/>
  <c r="I69" i="45"/>
  <c r="H70" i="45"/>
  <c r="Y17" i="58"/>
  <c r="V18" i="58"/>
  <c r="W17" i="58"/>
  <c r="J69" i="58"/>
  <c r="I70" i="58"/>
  <c r="Y17" i="45"/>
  <c r="V18" i="45"/>
  <c r="W17" i="45"/>
  <c r="J69" i="45"/>
  <c r="I70" i="45"/>
  <c r="K69" i="58"/>
  <c r="K70" i="58"/>
  <c r="J70" i="58"/>
  <c r="J115" i="58"/>
  <c r="Y18" i="58"/>
  <c r="V19" i="58"/>
  <c r="W18" i="58"/>
  <c r="W18" i="45"/>
  <c r="Y18" i="45"/>
  <c r="V19" i="45"/>
  <c r="J70" i="45"/>
  <c r="J115" i="45"/>
  <c r="K69" i="45"/>
  <c r="K70" i="45"/>
  <c r="Y19" i="58"/>
  <c r="V20" i="58"/>
  <c r="W19" i="58"/>
  <c r="J129" i="58"/>
  <c r="Y19" i="45"/>
  <c r="V20" i="45"/>
  <c r="W19" i="45"/>
  <c r="W20" i="58"/>
  <c r="Y20" i="58"/>
  <c r="V21" i="58"/>
  <c r="W20" i="45"/>
  <c r="Y20" i="45"/>
  <c r="V21" i="45"/>
  <c r="Y21" i="58"/>
  <c r="V22" i="58"/>
  <c r="W21" i="58"/>
  <c r="Y21" i="45"/>
  <c r="V22" i="45"/>
  <c r="W21" i="45"/>
  <c r="Y22" i="58"/>
  <c r="V23" i="58"/>
  <c r="W22" i="58"/>
  <c r="Y22" i="45"/>
  <c r="V23" i="45"/>
  <c r="W22" i="45"/>
  <c r="Y23" i="58"/>
  <c r="V24" i="58"/>
  <c r="W23" i="58"/>
  <c r="W23" i="45"/>
  <c r="Y23" i="45"/>
  <c r="V24" i="45"/>
  <c r="Y24" i="58"/>
  <c r="V25" i="58"/>
  <c r="W24" i="58"/>
  <c r="Y24" i="45"/>
  <c r="V25" i="45"/>
  <c r="W24" i="45"/>
  <c r="Y25" i="58"/>
  <c r="V26" i="58"/>
  <c r="W25" i="58"/>
  <c r="Y25" i="45"/>
  <c r="V26" i="45"/>
  <c r="W25" i="45"/>
  <c r="W26" i="58"/>
  <c r="Y26" i="58"/>
  <c r="V27" i="58"/>
  <c r="Y26" i="45"/>
  <c r="V27" i="45"/>
  <c r="W26" i="45"/>
  <c r="W27" i="58"/>
  <c r="Y27" i="58"/>
  <c r="V28" i="58"/>
  <c r="Y27" i="45"/>
  <c r="V28" i="45"/>
  <c r="W27" i="45"/>
  <c r="Y28" i="58"/>
  <c r="V29" i="58"/>
  <c r="W28" i="58"/>
  <c r="W28" i="45"/>
  <c r="Y28" i="45"/>
  <c r="V29" i="45"/>
  <c r="W29" i="58"/>
  <c r="Y29" i="58"/>
  <c r="V30" i="58"/>
  <c r="W29" i="45"/>
  <c r="Y29" i="45"/>
  <c r="V30" i="45"/>
  <c r="W30" i="58"/>
  <c r="Y30" i="58"/>
  <c r="V31" i="58"/>
  <c r="Y30" i="45"/>
  <c r="V31" i="45"/>
  <c r="W30" i="45"/>
  <c r="J135" i="58"/>
  <c r="W31" i="58"/>
  <c r="Y31" i="58"/>
  <c r="V32" i="58"/>
  <c r="W31" i="45"/>
  <c r="Y31" i="45"/>
  <c r="V32" i="45"/>
  <c r="J136" i="58"/>
  <c r="J126" i="54"/>
  <c r="J126" i="57"/>
  <c r="J126" i="55"/>
  <c r="J126" i="56"/>
  <c r="J126" i="45"/>
  <c r="W32" i="58"/>
  <c r="Y32" i="58"/>
  <c r="V33" i="58"/>
  <c r="W32" i="45"/>
  <c r="Y32" i="45"/>
  <c r="V33" i="45"/>
  <c r="J127" i="57"/>
  <c r="J130" i="57"/>
  <c r="E134" i="57" s="1"/>
  <c r="J127" i="54"/>
  <c r="J130" i="54"/>
  <c r="J127" i="56"/>
  <c r="J130" i="56" s="1"/>
  <c r="J127" i="45"/>
  <c r="J127" i="55"/>
  <c r="J130" i="55"/>
  <c r="W33" i="58"/>
  <c r="Y33" i="58"/>
  <c r="V34" i="58"/>
  <c r="Y33" i="45"/>
  <c r="V34" i="45"/>
  <c r="W33" i="45"/>
  <c r="E134" i="54"/>
  <c r="J132" i="54"/>
  <c r="J133" i="54" s="1"/>
  <c r="E132" i="54"/>
  <c r="E135" i="54"/>
  <c r="E133" i="54"/>
  <c r="E132" i="57"/>
  <c r="E135" i="57"/>
  <c r="J132" i="57"/>
  <c r="J133" i="57"/>
  <c r="E133" i="57"/>
  <c r="E133" i="55"/>
  <c r="E132" i="55"/>
  <c r="E135" i="55" s="1"/>
  <c r="J132" i="55"/>
  <c r="J133" i="55" s="1"/>
  <c r="E134" i="55"/>
  <c r="W34" i="58"/>
  <c r="Y34" i="58"/>
  <c r="V35" i="58"/>
  <c r="Y34" i="45"/>
  <c r="V35" i="45"/>
  <c r="W34" i="45"/>
  <c r="W35" i="58"/>
  <c r="Y35" i="58"/>
  <c r="V36" i="58"/>
  <c r="Y35" i="45"/>
  <c r="V36" i="45"/>
  <c r="W35" i="45"/>
  <c r="W36" i="58"/>
  <c r="Y36" i="58"/>
  <c r="V37" i="58"/>
  <c r="W36" i="45"/>
  <c r="Y36" i="45"/>
  <c r="V37" i="45"/>
  <c r="W37" i="58"/>
  <c r="Y37" i="58"/>
  <c r="V38" i="58"/>
  <c r="W37" i="45"/>
  <c r="Y37" i="45"/>
  <c r="V38" i="45"/>
  <c r="Y38" i="58"/>
  <c r="V39" i="58"/>
  <c r="W38" i="58"/>
  <c r="Y38" i="45"/>
  <c r="V39" i="45"/>
  <c r="W38" i="45"/>
  <c r="Y39" i="58"/>
  <c r="V40" i="58"/>
  <c r="W39" i="58"/>
  <c r="Y39" i="45"/>
  <c r="V40" i="45"/>
  <c r="W39" i="45"/>
  <c r="W40" i="58"/>
  <c r="Y40" i="58"/>
  <c r="V41" i="58"/>
  <c r="Y40" i="45"/>
  <c r="V41" i="45"/>
  <c r="W40" i="45"/>
  <c r="W41" i="58"/>
  <c r="Y41" i="58"/>
  <c r="V42" i="58"/>
  <c r="Y41" i="45"/>
  <c r="V42" i="45"/>
  <c r="W41" i="45"/>
  <c r="W42" i="58"/>
  <c r="Y42" i="58"/>
  <c r="V43" i="58"/>
  <c r="Y42" i="45"/>
  <c r="V43" i="45"/>
  <c r="W42" i="45"/>
  <c r="W43" i="58"/>
  <c r="Y43" i="58"/>
  <c r="V44" i="58"/>
  <c r="W43" i="45"/>
  <c r="Y43" i="45"/>
  <c r="V44" i="45"/>
  <c r="Y44" i="58"/>
  <c r="V45" i="58"/>
  <c r="W44" i="58"/>
  <c r="W44" i="45"/>
  <c r="Y44" i="45"/>
  <c r="V45" i="45"/>
  <c r="Y45" i="58"/>
  <c r="V46" i="58"/>
  <c r="W45" i="58"/>
  <c r="W45" i="45"/>
  <c r="Y45" i="45"/>
  <c r="V46" i="45"/>
  <c r="Y46" i="58"/>
  <c r="V47" i="58"/>
  <c r="W46" i="58"/>
  <c r="Y46" i="45"/>
  <c r="V47" i="45"/>
  <c r="W46" i="45"/>
  <c r="Y47" i="58"/>
  <c r="V48" i="58"/>
  <c r="W47" i="58"/>
  <c r="W47" i="45"/>
  <c r="Y47" i="45"/>
  <c r="V48" i="45"/>
  <c r="Y48" i="58"/>
  <c r="V49" i="58"/>
  <c r="W48" i="58"/>
  <c r="Y48" i="45"/>
  <c r="V49" i="45"/>
  <c r="W48" i="45"/>
  <c r="W49" i="58"/>
  <c r="Y49" i="58"/>
  <c r="V50" i="58"/>
  <c r="Y49" i="45"/>
  <c r="V50" i="45"/>
  <c r="W49" i="45"/>
  <c r="Y50" i="58"/>
  <c r="V51" i="58"/>
  <c r="W50" i="58"/>
  <c r="Y50" i="45"/>
  <c r="V51" i="45"/>
  <c r="W50" i="45"/>
  <c r="W51" i="58"/>
  <c r="Y51" i="58"/>
  <c r="V52" i="58"/>
  <c r="Y51" i="45"/>
  <c r="V52" i="45"/>
  <c r="W51" i="45"/>
  <c r="Y52" i="58"/>
  <c r="V53" i="58"/>
  <c r="W52" i="58"/>
  <c r="W52" i="45"/>
  <c r="Y52" i="45"/>
  <c r="V53" i="45"/>
  <c r="W53" i="58"/>
  <c r="Y53" i="58"/>
  <c r="V54" i="58"/>
  <c r="W53" i="45"/>
  <c r="Y53" i="45"/>
  <c r="V54" i="45"/>
  <c r="Y54" i="58"/>
  <c r="V55" i="58"/>
  <c r="W54" i="58"/>
  <c r="Y54" i="45"/>
  <c r="V55" i="45"/>
  <c r="W54" i="45"/>
  <c r="W55" i="58"/>
  <c r="Y55" i="58"/>
  <c r="V56" i="58"/>
  <c r="W55" i="45"/>
  <c r="Y55" i="45"/>
  <c r="V56" i="45"/>
  <c r="W56" i="58"/>
  <c r="Y56" i="58"/>
  <c r="V57" i="58"/>
  <c r="W56" i="45"/>
  <c r="Y56" i="45"/>
  <c r="V57" i="45"/>
  <c r="Y57" i="58"/>
  <c r="V58" i="58"/>
  <c r="W57" i="58"/>
  <c r="W57" i="45"/>
  <c r="Y57" i="45"/>
  <c r="V58" i="45"/>
  <c r="Y58" i="58"/>
  <c r="V59" i="58"/>
  <c r="W58" i="58"/>
  <c r="W58" i="45"/>
  <c r="Y58" i="45"/>
  <c r="V59" i="45"/>
  <c r="W59" i="58"/>
  <c r="Y59" i="58"/>
  <c r="V60" i="58"/>
  <c r="W59" i="45"/>
  <c r="Y59" i="45"/>
  <c r="V60" i="45"/>
  <c r="W60" i="58"/>
  <c r="Y60" i="58"/>
  <c r="V61" i="58"/>
  <c r="Y60" i="45"/>
  <c r="V61" i="45"/>
  <c r="W60" i="45"/>
  <c r="W61" i="58"/>
  <c r="Y61" i="58"/>
  <c r="V62" i="58"/>
  <c r="W61" i="45"/>
  <c r="Y61" i="45"/>
  <c r="V62" i="45"/>
  <c r="Y62" i="58"/>
  <c r="V63" i="58"/>
  <c r="W62" i="58"/>
  <c r="Y62" i="45"/>
  <c r="V63" i="45"/>
  <c r="W62" i="45"/>
  <c r="Y63" i="58"/>
  <c r="V64" i="58"/>
  <c r="W63" i="58"/>
  <c r="W63" i="45"/>
  <c r="Y63" i="45"/>
  <c r="V64" i="45"/>
  <c r="W64" i="58"/>
  <c r="Y64" i="58"/>
  <c r="V65" i="58"/>
  <c r="Y64" i="45"/>
  <c r="V65" i="45"/>
  <c r="W64" i="45"/>
  <c r="Y65" i="58"/>
  <c r="V66" i="58"/>
  <c r="W65" i="58"/>
  <c r="Y65" i="45"/>
  <c r="V66" i="45"/>
  <c r="W65" i="45"/>
  <c r="W66" i="58"/>
  <c r="Y66" i="58"/>
  <c r="V67" i="58"/>
  <c r="Y66" i="45"/>
  <c r="V67" i="45"/>
  <c r="W66" i="45"/>
  <c r="Y67" i="58"/>
  <c r="V68" i="58"/>
  <c r="W67" i="58"/>
  <c r="W67" i="45"/>
  <c r="Y67" i="45"/>
  <c r="V68" i="45"/>
  <c r="Y68" i="58"/>
  <c r="V69" i="58"/>
  <c r="W68" i="58"/>
  <c r="W68" i="45"/>
  <c r="Y68" i="45"/>
  <c r="V69" i="45"/>
  <c r="W69" i="58"/>
  <c r="Y69" i="58"/>
  <c r="V70" i="58"/>
  <c r="Y69" i="45"/>
  <c r="V70" i="45"/>
  <c r="W69" i="45"/>
  <c r="W70" i="58"/>
  <c r="Y70" i="58"/>
  <c r="V71" i="58"/>
  <c r="Y70" i="45"/>
  <c r="V71" i="45"/>
  <c r="W70" i="45"/>
  <c r="Y71" i="58"/>
  <c r="V72" i="58"/>
  <c r="W71" i="58"/>
  <c r="W71" i="45"/>
  <c r="Y71" i="45"/>
  <c r="V72" i="45"/>
  <c r="W72" i="58"/>
  <c r="Y72" i="58"/>
  <c r="V73" i="58"/>
  <c r="W72" i="45"/>
  <c r="Y72" i="45"/>
  <c r="V73" i="45"/>
  <c r="Y73" i="58"/>
  <c r="V74" i="58"/>
  <c r="W73" i="58"/>
  <c r="Y73" i="45"/>
  <c r="V74" i="45"/>
  <c r="W73" i="45"/>
  <c r="Y74" i="58"/>
  <c r="V75" i="58"/>
  <c r="W74" i="58"/>
  <c r="Y74" i="45"/>
  <c r="V75" i="45"/>
  <c r="W74" i="45"/>
  <c r="W75" i="58"/>
  <c r="Y75" i="58"/>
  <c r="V76" i="58"/>
  <c r="W75" i="45"/>
  <c r="Y75" i="45"/>
  <c r="V76" i="45"/>
  <c r="W76" i="58"/>
  <c r="Y76" i="58"/>
  <c r="V77" i="58"/>
  <c r="Y76" i="45"/>
  <c r="V77" i="45"/>
  <c r="W76" i="45"/>
  <c r="Y77" i="58"/>
  <c r="V78" i="58"/>
  <c r="W77" i="58"/>
  <c r="W77" i="45"/>
  <c r="Y77" i="45"/>
  <c r="V78" i="45"/>
  <c r="W78" i="58"/>
  <c r="Y78" i="58"/>
  <c r="V79" i="58"/>
  <c r="W78" i="45"/>
  <c r="Y78" i="45"/>
  <c r="V79" i="45"/>
  <c r="Y79" i="58"/>
  <c r="V80" i="58"/>
  <c r="W79" i="58"/>
  <c r="Y79" i="45"/>
  <c r="V80" i="45"/>
  <c r="W79" i="45"/>
  <c r="W80" i="58"/>
  <c r="Y80" i="58"/>
  <c r="V81" i="58"/>
  <c r="W80" i="45"/>
  <c r="Y80" i="45"/>
  <c r="V81" i="45"/>
  <c r="Y81" i="58"/>
  <c r="V82" i="58"/>
  <c r="W81" i="58"/>
  <c r="W81" i="45"/>
  <c r="Y81" i="45"/>
  <c r="V82" i="45"/>
  <c r="W82" i="58"/>
  <c r="Y82" i="58"/>
  <c r="V83" i="58"/>
  <c r="W82" i="45"/>
  <c r="Y82" i="45"/>
  <c r="V83" i="45"/>
  <c r="Y83" i="58"/>
  <c r="V84" i="58"/>
  <c r="W83" i="58"/>
  <c r="Y83" i="45"/>
  <c r="V84" i="45"/>
  <c r="W83" i="45"/>
  <c r="W84" i="58"/>
  <c r="Y84" i="58"/>
  <c r="V85" i="58"/>
  <c r="Y84" i="45"/>
  <c r="V85" i="45"/>
  <c r="W84" i="45"/>
  <c r="Y85" i="58"/>
  <c r="V86" i="58"/>
  <c r="W85" i="58"/>
  <c r="W85" i="45"/>
  <c r="Y85" i="45"/>
  <c r="V86" i="45"/>
  <c r="Y86" i="58"/>
  <c r="V87" i="58"/>
  <c r="W86" i="58"/>
  <c r="W86" i="45"/>
  <c r="Y86" i="45"/>
  <c r="V87" i="45"/>
  <c r="W87" i="58"/>
  <c r="Y87" i="58"/>
  <c r="V88" i="58"/>
  <c r="Y87" i="45"/>
  <c r="V88" i="45"/>
  <c r="W87" i="45"/>
  <c r="Y88" i="58"/>
  <c r="V89" i="58"/>
  <c r="W88" i="58"/>
  <c r="Y88" i="45"/>
  <c r="V89" i="45"/>
  <c r="W88" i="45"/>
  <c r="W89" i="58"/>
  <c r="Y89" i="58"/>
  <c r="V90" i="58"/>
  <c r="Y89" i="45"/>
  <c r="V90" i="45"/>
  <c r="W89" i="45"/>
  <c r="W90" i="58"/>
  <c r="Y90" i="58"/>
  <c r="V91" i="58"/>
  <c r="W90" i="45"/>
  <c r="Y90" i="45"/>
  <c r="V91" i="45"/>
  <c r="Y91" i="58"/>
  <c r="V92" i="58"/>
  <c r="W91" i="58"/>
  <c r="Y91" i="45"/>
  <c r="V92" i="45"/>
  <c r="W91" i="45"/>
  <c r="W92" i="58"/>
  <c r="Y92" i="58"/>
  <c r="V93" i="58"/>
  <c r="W92" i="45"/>
  <c r="Y92" i="45"/>
  <c r="V93" i="45"/>
  <c r="W93" i="58"/>
  <c r="Y93" i="58"/>
  <c r="V94" i="58"/>
  <c r="W93" i="45"/>
  <c r="Y93" i="45"/>
  <c r="V94" i="45"/>
  <c r="W94" i="58"/>
  <c r="Y94" i="58"/>
  <c r="V95" i="58"/>
  <c r="W94" i="45"/>
  <c r="Y94" i="45"/>
  <c r="V95" i="45"/>
  <c r="Y95" i="58"/>
  <c r="V96" i="58"/>
  <c r="W95" i="58"/>
  <c r="Y95" i="45"/>
  <c r="V96" i="45"/>
  <c r="W95" i="45"/>
  <c r="Y96" i="58"/>
  <c r="V97" i="58"/>
  <c r="W96" i="58"/>
  <c r="Y96" i="45"/>
  <c r="V97" i="45"/>
  <c r="W96" i="45"/>
  <c r="Y97" i="58"/>
  <c r="V98" i="58"/>
  <c r="W97" i="58"/>
  <c r="W97" i="45"/>
  <c r="Y97" i="45"/>
  <c r="V98" i="45"/>
  <c r="W98" i="58"/>
  <c r="Y98" i="58"/>
  <c r="V99" i="58"/>
  <c r="Y98" i="45"/>
  <c r="V99" i="45"/>
  <c r="W98" i="45"/>
  <c r="W99" i="58"/>
  <c r="Y99" i="58"/>
  <c r="V100" i="58"/>
  <c r="W99" i="45"/>
  <c r="Y99" i="45"/>
  <c r="V100" i="45"/>
  <c r="Y100" i="58"/>
  <c r="V101" i="58"/>
  <c r="W100" i="58"/>
  <c r="Y100" i="45"/>
  <c r="V101" i="45"/>
  <c r="W100" i="45"/>
  <c r="W101" i="58"/>
  <c r="Y101" i="58"/>
  <c r="V102" i="58"/>
  <c r="W101" i="45"/>
  <c r="Y101" i="45"/>
  <c r="V102" i="45"/>
  <c r="W102" i="58"/>
  <c r="Y102" i="58"/>
  <c r="V103" i="58"/>
  <c r="W102" i="45"/>
  <c r="Y102" i="45"/>
  <c r="V103" i="45"/>
  <c r="Y103" i="58"/>
  <c r="V104" i="58"/>
  <c r="W103" i="58"/>
  <c r="W103" i="45"/>
  <c r="Y103" i="45"/>
  <c r="V104" i="45"/>
  <c r="Y104" i="58"/>
  <c r="V105" i="58"/>
  <c r="W104" i="58"/>
  <c r="Y104" i="45"/>
  <c r="V105" i="45"/>
  <c r="W104" i="45"/>
  <c r="W105" i="58"/>
  <c r="Y105" i="58"/>
  <c r="V106" i="58"/>
  <c r="W105" i="45"/>
  <c r="Y105" i="45"/>
  <c r="V106" i="45"/>
  <c r="W106" i="58"/>
  <c r="Y106" i="58"/>
  <c r="V107" i="58"/>
  <c r="W106" i="45"/>
  <c r="Y106" i="45"/>
  <c r="V107" i="45"/>
  <c r="W107" i="58"/>
  <c r="Y107" i="58"/>
  <c r="V108" i="58"/>
  <c r="W107" i="45"/>
  <c r="Y107" i="45"/>
  <c r="V108" i="45"/>
  <c r="Y108" i="58"/>
  <c r="V109" i="58"/>
  <c r="W108" i="58"/>
  <c r="Y108" i="45"/>
  <c r="V109" i="45"/>
  <c r="W108" i="45"/>
  <c r="Y109" i="58"/>
  <c r="V110" i="58"/>
  <c r="W109" i="58"/>
  <c r="W109" i="45"/>
  <c r="Y109" i="45"/>
  <c r="V110" i="45"/>
  <c r="W110" i="58"/>
  <c r="Y110" i="58"/>
  <c r="V111" i="58"/>
  <c r="Y110" i="45"/>
  <c r="V111" i="45"/>
  <c r="W110" i="45"/>
  <c r="Y111" i="58"/>
  <c r="V112" i="58"/>
  <c r="W111" i="58"/>
  <c r="Y111" i="45"/>
  <c r="V112" i="45"/>
  <c r="W111" i="45"/>
  <c r="Y112" i="58"/>
  <c r="V113" i="58"/>
  <c r="W112" i="58"/>
  <c r="W112" i="45"/>
  <c r="Y112" i="45"/>
  <c r="V113" i="45"/>
  <c r="Y113" i="58"/>
  <c r="V114" i="58"/>
  <c r="W113" i="58"/>
  <c r="W113" i="45"/>
  <c r="Y113" i="45"/>
  <c r="V114" i="45"/>
  <c r="W114" i="58"/>
  <c r="Y114" i="58"/>
  <c r="V115" i="58"/>
  <c r="Y114" i="45"/>
  <c r="V115" i="45"/>
  <c r="W114" i="45"/>
  <c r="W115" i="58"/>
  <c r="Y115" i="58"/>
  <c r="V116" i="58"/>
  <c r="W115" i="45"/>
  <c r="Y115" i="45"/>
  <c r="V116" i="45"/>
  <c r="Y116" i="58"/>
  <c r="V117" i="58"/>
  <c r="W116" i="58"/>
  <c r="Y116" i="45"/>
  <c r="V117" i="45"/>
  <c r="W116" i="45"/>
  <c r="Y117" i="58"/>
  <c r="V118" i="58"/>
  <c r="W117" i="58"/>
  <c r="W117" i="45"/>
  <c r="Y117" i="45"/>
  <c r="V118" i="45"/>
  <c r="W118" i="58"/>
  <c r="Y118" i="58"/>
  <c r="V119" i="58"/>
  <c r="W118" i="45"/>
  <c r="Y118" i="45"/>
  <c r="V119" i="45"/>
  <c r="Y119" i="58"/>
  <c r="V120" i="58"/>
  <c r="W119" i="58"/>
  <c r="Y119" i="45"/>
  <c r="V120" i="45"/>
  <c r="W119" i="45"/>
  <c r="W120" i="58"/>
  <c r="Y120" i="58"/>
  <c r="V121" i="58"/>
  <c r="Y120" i="45"/>
  <c r="V121" i="45"/>
  <c r="W120" i="45"/>
  <c r="W121" i="58"/>
  <c r="Y121" i="58"/>
  <c r="V122" i="58"/>
  <c r="Y121" i="45"/>
  <c r="V122" i="45"/>
  <c r="W121" i="45"/>
  <c r="Y122" i="58"/>
  <c r="V123" i="58"/>
  <c r="W122" i="58"/>
  <c r="W122" i="45"/>
  <c r="Y122" i="45"/>
  <c r="V123" i="45"/>
  <c r="Y123" i="58"/>
  <c r="V124" i="58"/>
  <c r="W123" i="58"/>
  <c r="W123" i="45"/>
  <c r="Y123" i="45"/>
  <c r="V124" i="45"/>
  <c r="Y124" i="58"/>
  <c r="V125" i="58"/>
  <c r="W124" i="58"/>
  <c r="W124" i="45"/>
  <c r="Y124" i="45"/>
  <c r="V125" i="45"/>
  <c r="Y125" i="58"/>
  <c r="V126" i="58"/>
  <c r="W125" i="58"/>
  <c r="W125" i="45"/>
  <c r="Y125" i="45"/>
  <c r="V126" i="45"/>
  <c r="Y126" i="58"/>
  <c r="V127" i="58"/>
  <c r="W126" i="58"/>
  <c r="W126" i="45"/>
  <c r="Y126" i="45"/>
  <c r="V127" i="45"/>
  <c r="Y127" i="58"/>
  <c r="V128" i="58"/>
  <c r="W127" i="58"/>
  <c r="W127" i="45"/>
  <c r="Y127" i="45"/>
  <c r="V128" i="45"/>
  <c r="W128" i="58"/>
  <c r="Y128" i="58"/>
  <c r="V129" i="58"/>
  <c r="W128" i="45"/>
  <c r="Y128" i="45"/>
  <c r="V129" i="45"/>
  <c r="Y129" i="58"/>
  <c r="V130" i="58"/>
  <c r="W129" i="58"/>
  <c r="W129" i="45"/>
  <c r="Y129" i="45"/>
  <c r="V130" i="45"/>
  <c r="W130" i="58"/>
  <c r="Y130" i="58"/>
  <c r="V131" i="58"/>
  <c r="Y130" i="45"/>
  <c r="V131" i="45"/>
  <c r="W130" i="45"/>
  <c r="W131" i="58"/>
  <c r="Y131" i="58"/>
  <c r="V132" i="58"/>
  <c r="Y131" i="45"/>
  <c r="V132" i="45"/>
  <c r="W131" i="45"/>
  <c r="Y132" i="58"/>
  <c r="V133" i="58"/>
  <c r="W132" i="58"/>
  <c r="Y132" i="45"/>
  <c r="V133" i="45"/>
  <c r="W132" i="45"/>
  <c r="W133" i="58"/>
  <c r="Y133" i="58"/>
  <c r="V134" i="58"/>
  <c r="W133" i="45"/>
  <c r="Y133" i="45"/>
  <c r="V134" i="45"/>
  <c r="W134" i="58"/>
  <c r="Y134" i="58"/>
  <c r="V135" i="58"/>
  <c r="W134" i="45"/>
  <c r="Y134" i="45"/>
  <c r="V135" i="45"/>
  <c r="Y135" i="58"/>
  <c r="V136" i="58"/>
  <c r="W135" i="58"/>
  <c r="W135" i="45"/>
  <c r="Y135" i="45"/>
  <c r="V136" i="45"/>
  <c r="Y136" i="58"/>
  <c r="V137" i="58"/>
  <c r="W136" i="58"/>
  <c r="Y136" i="45"/>
  <c r="V137" i="45"/>
  <c r="W136" i="45"/>
  <c r="Y137" i="58"/>
  <c r="V138" i="58"/>
  <c r="W137" i="58"/>
  <c r="Y137" i="45"/>
  <c r="V138" i="45"/>
  <c r="W137" i="45"/>
  <c r="Y138" i="58"/>
  <c r="V139" i="58"/>
  <c r="W138" i="58"/>
  <c r="Y138" i="45"/>
  <c r="V139" i="45"/>
  <c r="W138" i="45"/>
  <c r="Y139" i="58"/>
  <c r="V140" i="58"/>
  <c r="W139" i="58"/>
  <c r="W139" i="45"/>
  <c r="Y139" i="45"/>
  <c r="V140" i="45"/>
  <c r="Y140" i="58"/>
  <c r="V141" i="58"/>
  <c r="W140" i="58"/>
  <c r="Y140" i="45"/>
  <c r="V141" i="45"/>
  <c r="W140" i="45"/>
  <c r="Y141" i="58"/>
  <c r="V142" i="58"/>
  <c r="W141" i="58"/>
  <c r="W141" i="45"/>
  <c r="Y141" i="45"/>
  <c r="V142" i="45"/>
  <c r="Y142" i="58"/>
  <c r="V143" i="58"/>
  <c r="W142" i="58"/>
  <c r="W142" i="45"/>
  <c r="Y142" i="45"/>
  <c r="V143" i="45"/>
  <c r="Y143" i="58"/>
  <c r="V144" i="58"/>
  <c r="W143" i="58"/>
  <c r="Y143" i="45"/>
  <c r="V144" i="45"/>
  <c r="W143" i="45"/>
  <c r="Y144" i="58"/>
  <c r="V145" i="58"/>
  <c r="W144" i="58"/>
  <c r="W144" i="45"/>
  <c r="Y144" i="45"/>
  <c r="V145" i="45"/>
  <c r="Y145" i="58"/>
  <c r="V146" i="58"/>
  <c r="W145" i="58"/>
  <c r="W145" i="45"/>
  <c r="Y145" i="45"/>
  <c r="V146" i="45"/>
  <c r="Y146" i="58"/>
  <c r="V147" i="58"/>
  <c r="W146" i="58"/>
  <c r="Y146" i="45"/>
  <c r="V147" i="45"/>
  <c r="W146" i="45"/>
  <c r="Y147" i="58"/>
  <c r="V148" i="58"/>
  <c r="W147" i="58"/>
  <c r="Y147" i="45"/>
  <c r="V148" i="45"/>
  <c r="W147" i="45"/>
  <c r="Y148" i="58"/>
  <c r="V149" i="58"/>
  <c r="W148" i="58"/>
  <c r="Y148" i="45"/>
  <c r="V149" i="45"/>
  <c r="W148" i="45"/>
  <c r="Y149" i="58"/>
  <c r="V150" i="58"/>
  <c r="W149" i="58"/>
  <c r="Y149" i="45"/>
  <c r="V150" i="45"/>
  <c r="W149" i="45"/>
  <c r="Y150" i="58"/>
  <c r="V151" i="58"/>
  <c r="W150" i="58"/>
  <c r="W150" i="45"/>
  <c r="Y150" i="45"/>
  <c r="V151" i="45"/>
  <c r="W151" i="58"/>
  <c r="Y151" i="58"/>
  <c r="V152" i="58"/>
  <c r="W151" i="45"/>
  <c r="Y151" i="45"/>
  <c r="V152" i="45"/>
  <c r="Y152" i="58"/>
  <c r="V153" i="58"/>
  <c r="W152" i="58"/>
  <c r="Y152" i="45"/>
  <c r="V153" i="45"/>
  <c r="W152" i="45"/>
  <c r="Y153" i="58"/>
  <c r="V154" i="58"/>
  <c r="W153" i="58"/>
  <c r="Y153" i="45"/>
  <c r="V154" i="45"/>
  <c r="W153" i="45"/>
  <c r="W154" i="58"/>
  <c r="Y154" i="58"/>
  <c r="V155" i="58"/>
  <c r="W154" i="45"/>
  <c r="Y154" i="45"/>
  <c r="V155" i="45"/>
  <c r="Y155" i="58"/>
  <c r="V156" i="58"/>
  <c r="W155" i="58"/>
  <c r="Y155" i="45"/>
  <c r="V156" i="45"/>
  <c r="W155" i="45"/>
  <c r="Y156" i="58"/>
  <c r="V157" i="58"/>
  <c r="W156" i="58"/>
  <c r="Y156" i="45"/>
  <c r="V157" i="45"/>
  <c r="W156" i="45"/>
  <c r="W157" i="58"/>
  <c r="Y157" i="58"/>
  <c r="V158" i="58"/>
  <c r="W157" i="45"/>
  <c r="Y157" i="45"/>
  <c r="V158" i="45"/>
  <c r="Y158" i="58"/>
  <c r="V159" i="58"/>
  <c r="W158" i="58"/>
  <c r="W158" i="45"/>
  <c r="Y158" i="45"/>
  <c r="V159" i="45"/>
  <c r="W159" i="58"/>
  <c r="Y159" i="58"/>
  <c r="V160" i="58"/>
  <c r="Y159" i="45"/>
  <c r="V160" i="45"/>
  <c r="W159" i="45"/>
  <c r="Y160" i="58"/>
  <c r="V161" i="58"/>
  <c r="W160" i="58"/>
  <c r="W160" i="45"/>
  <c r="Y160" i="45"/>
  <c r="V161" i="45"/>
  <c r="W161" i="58"/>
  <c r="Y161" i="58"/>
  <c r="V162" i="58"/>
  <c r="W161" i="45"/>
  <c r="Y161" i="45"/>
  <c r="V162" i="45"/>
  <c r="Y162" i="58"/>
  <c r="V163" i="58"/>
  <c r="W162" i="58"/>
  <c r="W162" i="45"/>
  <c r="Y162" i="45"/>
  <c r="V163" i="45"/>
  <c r="W163" i="58"/>
  <c r="Y163" i="58"/>
  <c r="V164" i="58"/>
  <c r="Y163" i="45"/>
  <c r="V164" i="45"/>
  <c r="W163" i="45"/>
  <c r="Y164" i="58"/>
  <c r="V165" i="58"/>
  <c r="W164" i="58"/>
  <c r="Y164" i="45"/>
  <c r="V165" i="45"/>
  <c r="W164" i="45"/>
  <c r="W165" i="58"/>
  <c r="Y165" i="58"/>
  <c r="V166" i="58"/>
  <c r="W165" i="45"/>
  <c r="Y165" i="45"/>
  <c r="V166" i="45"/>
  <c r="Y166" i="58"/>
  <c r="V167" i="58"/>
  <c r="W166" i="58"/>
  <c r="Y166" i="45"/>
  <c r="V167" i="45"/>
  <c r="W166" i="45"/>
  <c r="W167" i="58"/>
  <c r="Y167" i="58"/>
  <c r="V168" i="58"/>
  <c r="W167" i="45"/>
  <c r="Y167" i="45"/>
  <c r="V168" i="45"/>
  <c r="Y168" i="58"/>
  <c r="V169" i="58"/>
  <c r="W168" i="58"/>
  <c r="Y168" i="45"/>
  <c r="V169" i="45"/>
  <c r="W168" i="45"/>
  <c r="W169" i="58"/>
  <c r="Y169" i="58"/>
  <c r="V170" i="58"/>
  <c r="W169" i="45"/>
  <c r="Y169" i="45"/>
  <c r="V170" i="45"/>
  <c r="Y170" i="58"/>
  <c r="V171" i="58"/>
  <c r="W170" i="58"/>
  <c r="Y170" i="45"/>
  <c r="V171" i="45"/>
  <c r="W170" i="45"/>
  <c r="W171" i="58"/>
  <c r="Y171" i="58"/>
  <c r="V172" i="58"/>
  <c r="W171" i="45"/>
  <c r="Y171" i="45"/>
  <c r="V172" i="45"/>
  <c r="Y172" i="58"/>
  <c r="V173" i="58"/>
  <c r="W172" i="58"/>
  <c r="W172" i="45"/>
  <c r="Y172" i="45"/>
  <c r="V173" i="45"/>
  <c r="W173" i="58"/>
  <c r="Y173" i="58"/>
  <c r="V174" i="58"/>
  <c r="Y173" i="45"/>
  <c r="V174" i="45"/>
  <c r="W173" i="45"/>
  <c r="Y174" i="58"/>
  <c r="V175" i="58"/>
  <c r="W174" i="58"/>
  <c r="W174" i="45"/>
  <c r="Y174" i="45"/>
  <c r="V175" i="45"/>
  <c r="W175" i="58"/>
  <c r="Y175" i="58"/>
  <c r="V176" i="58"/>
  <c r="W175" i="45"/>
  <c r="Y175" i="45"/>
  <c r="V176" i="45"/>
  <c r="Y176" i="58"/>
  <c r="V177" i="58"/>
  <c r="W176" i="58"/>
  <c r="Y176" i="45"/>
  <c r="V177" i="45"/>
  <c r="W176" i="45"/>
  <c r="W177" i="58"/>
  <c r="Y177" i="58"/>
  <c r="V178" i="58"/>
  <c r="W177" i="45"/>
  <c r="Y177" i="45"/>
  <c r="V178" i="45"/>
  <c r="Y178" i="58"/>
  <c r="V179" i="58"/>
  <c r="W178" i="58"/>
  <c r="W178" i="45"/>
  <c r="Y178" i="45"/>
  <c r="V179" i="45"/>
  <c r="W179" i="58"/>
  <c r="Y179" i="58"/>
  <c r="V180" i="58"/>
  <c r="W179" i="45"/>
  <c r="Y179" i="45"/>
  <c r="V180" i="45"/>
  <c r="Y180" i="58"/>
  <c r="V181" i="58"/>
  <c r="W180" i="58"/>
  <c r="W180" i="45"/>
  <c r="Y180" i="45"/>
  <c r="V181" i="45"/>
  <c r="W181" i="58"/>
  <c r="Y181" i="58"/>
  <c r="V182" i="58"/>
  <c r="W181" i="45"/>
  <c r="Y181" i="45"/>
  <c r="V182" i="45"/>
  <c r="Y182" i="58"/>
  <c r="V183" i="58"/>
  <c r="W182" i="58"/>
  <c r="Y182" i="45"/>
  <c r="V183" i="45"/>
  <c r="W182" i="45"/>
  <c r="W183" i="58"/>
  <c r="Y183" i="58"/>
  <c r="V184" i="58"/>
  <c r="Y183" i="45"/>
  <c r="V184" i="45"/>
  <c r="W183" i="45"/>
  <c r="Y184" i="58"/>
  <c r="V185" i="58"/>
  <c r="W184" i="58"/>
  <c r="Y184" i="45"/>
  <c r="V185" i="45"/>
  <c r="W184" i="45"/>
  <c r="W185" i="58"/>
  <c r="Y185" i="58"/>
  <c r="V186" i="58"/>
  <c r="W185" i="45"/>
  <c r="Y185" i="45"/>
  <c r="V186" i="45"/>
  <c r="Y186" i="58"/>
  <c r="V187" i="58"/>
  <c r="W186" i="58"/>
  <c r="Y186" i="45"/>
  <c r="V187" i="45"/>
  <c r="W186" i="45"/>
  <c r="W187" i="58"/>
  <c r="Y187" i="58"/>
  <c r="V188" i="58"/>
  <c r="W187" i="45"/>
  <c r="Y187" i="45"/>
  <c r="V188" i="45"/>
  <c r="Y188" i="58"/>
  <c r="V189" i="58"/>
  <c r="W188" i="58"/>
  <c r="W188" i="45"/>
  <c r="Y188" i="45"/>
  <c r="V189" i="45"/>
  <c r="W189" i="58"/>
  <c r="Y189" i="58"/>
  <c r="V190" i="58"/>
  <c r="Y189" i="45"/>
  <c r="V190" i="45"/>
  <c r="W189" i="45"/>
  <c r="Y190" i="58"/>
  <c r="V191" i="58"/>
  <c r="W190" i="58"/>
  <c r="Y190" i="45"/>
  <c r="V191" i="45"/>
  <c r="W190" i="45"/>
  <c r="W191" i="58"/>
  <c r="Y191" i="58"/>
  <c r="V192" i="58"/>
  <c r="W191" i="45"/>
  <c r="Y191" i="45"/>
  <c r="V192" i="45"/>
  <c r="Y192" i="58"/>
  <c r="V193" i="58"/>
  <c r="W192" i="58"/>
  <c r="Y192" i="45"/>
  <c r="V193" i="45"/>
  <c r="W192" i="45"/>
  <c r="W193" i="58"/>
  <c r="Y193" i="58"/>
  <c r="V194" i="58"/>
  <c r="W193" i="45"/>
  <c r="Y193" i="45"/>
  <c r="V194" i="45"/>
  <c r="Y194" i="58"/>
  <c r="V195" i="58"/>
  <c r="W194" i="58"/>
  <c r="W194" i="45"/>
  <c r="Y194" i="45"/>
  <c r="V195" i="45"/>
  <c r="W195" i="58"/>
  <c r="Y195" i="58"/>
  <c r="V196" i="58"/>
  <c r="Y195" i="45"/>
  <c r="V196" i="45"/>
  <c r="W195" i="45"/>
  <c r="Y196" i="58"/>
  <c r="V197" i="58"/>
  <c r="W196" i="58"/>
  <c r="W196" i="45"/>
  <c r="Y196" i="45"/>
  <c r="V197" i="45"/>
  <c r="W197" i="58"/>
  <c r="Y197" i="58"/>
  <c r="V198" i="58"/>
  <c r="W197" i="45"/>
  <c r="Y197" i="45"/>
  <c r="V198" i="45"/>
  <c r="W198" i="58"/>
  <c r="Y198" i="58"/>
  <c r="V199" i="58"/>
  <c r="Y198" i="45"/>
  <c r="V199" i="45"/>
  <c r="W198" i="45"/>
  <c r="Y199" i="58"/>
  <c r="V200" i="58"/>
  <c r="W199" i="58"/>
  <c r="Y199" i="45"/>
  <c r="V200" i="45"/>
  <c r="W199" i="45"/>
  <c r="W200" i="58"/>
  <c r="Y200" i="58"/>
  <c r="V201" i="58"/>
  <c r="Y200" i="45"/>
  <c r="V201" i="45"/>
  <c r="W200" i="45"/>
  <c r="Y201" i="58"/>
  <c r="V202" i="58"/>
  <c r="W201" i="58"/>
  <c r="W201" i="45"/>
  <c r="Y201" i="45"/>
  <c r="V202" i="45"/>
  <c r="W202" i="58"/>
  <c r="Y202" i="58"/>
  <c r="V203" i="58"/>
  <c r="W202" i="45"/>
  <c r="Y202" i="45"/>
  <c r="V203" i="45"/>
  <c r="Y203" i="58"/>
  <c r="V204" i="58"/>
  <c r="W203" i="58"/>
  <c r="W203" i="45"/>
  <c r="Y203" i="45"/>
  <c r="V204" i="45"/>
  <c r="W204" i="58"/>
  <c r="Y204" i="58"/>
  <c r="V205" i="58"/>
  <c r="Y204" i="45"/>
  <c r="V205" i="45"/>
  <c r="W204" i="45"/>
  <c r="Y205" i="58"/>
  <c r="V206" i="58"/>
  <c r="W205" i="58"/>
  <c r="Y205" i="45"/>
  <c r="V206" i="45"/>
  <c r="W205" i="45"/>
  <c r="W206" i="58"/>
  <c r="Y206" i="58"/>
  <c r="V207" i="58"/>
  <c r="Y206" i="45"/>
  <c r="V207" i="45"/>
  <c r="W206" i="45"/>
  <c r="Y207" i="58"/>
  <c r="V208" i="58"/>
  <c r="W207" i="58"/>
  <c r="W207" i="45"/>
  <c r="Y207" i="45"/>
  <c r="V208" i="45"/>
  <c r="W208" i="58"/>
  <c r="Y208" i="58"/>
  <c r="V209" i="58"/>
  <c r="Y208" i="45"/>
  <c r="V209" i="45"/>
  <c r="W208" i="45"/>
  <c r="Y209" i="58"/>
  <c r="V210" i="58"/>
  <c r="W209" i="58"/>
  <c r="W209" i="45"/>
  <c r="Y209" i="45"/>
  <c r="V210" i="45"/>
  <c r="W210" i="58"/>
  <c r="Y210" i="58"/>
  <c r="V211" i="58"/>
  <c r="W210" i="45"/>
  <c r="Y210" i="45"/>
  <c r="V211" i="45"/>
  <c r="Y211" i="58"/>
  <c r="V212" i="58"/>
  <c r="W211" i="58"/>
  <c r="Y211" i="45"/>
  <c r="V212" i="45"/>
  <c r="W211" i="45"/>
  <c r="W212" i="58"/>
  <c r="Y212" i="58"/>
  <c r="V213" i="58"/>
  <c r="W212" i="45"/>
  <c r="Y212" i="45"/>
  <c r="V213" i="45"/>
  <c r="Y213" i="58"/>
  <c r="V214" i="58"/>
  <c r="W213" i="58"/>
  <c r="Y213" i="45"/>
  <c r="V214" i="45"/>
  <c r="W213" i="45"/>
  <c r="W214" i="58"/>
  <c r="Y214" i="58"/>
  <c r="V215" i="58"/>
  <c r="Y214" i="45"/>
  <c r="V215" i="45"/>
  <c r="W214" i="45"/>
  <c r="Y215" i="58"/>
  <c r="V216" i="58"/>
  <c r="W215" i="58"/>
  <c r="Y215" i="45"/>
  <c r="V216" i="45"/>
  <c r="W215" i="45"/>
  <c r="W216" i="58"/>
  <c r="Y216" i="58"/>
  <c r="V217" i="58"/>
  <c r="Y216" i="45"/>
  <c r="V217" i="45"/>
  <c r="W216" i="45"/>
  <c r="Y217" i="58"/>
  <c r="V218" i="58"/>
  <c r="W217" i="58"/>
  <c r="W217" i="45"/>
  <c r="Y217" i="45"/>
  <c r="V218" i="45"/>
  <c r="W218" i="58"/>
  <c r="Y218" i="58"/>
  <c r="V219" i="58"/>
  <c r="Y218" i="45"/>
  <c r="V219" i="45"/>
  <c r="W218" i="45"/>
  <c r="Y219" i="58"/>
  <c r="V220" i="58"/>
  <c r="W219" i="58"/>
  <c r="Y219" i="45"/>
  <c r="V220" i="45"/>
  <c r="W219" i="45"/>
  <c r="W220" i="58"/>
  <c r="Y220" i="58"/>
  <c r="V221" i="58"/>
  <c r="Y220" i="45"/>
  <c r="V221" i="45"/>
  <c r="W220" i="45"/>
  <c r="Y221" i="58"/>
  <c r="V222" i="58"/>
  <c r="W221" i="58"/>
  <c r="W221" i="45"/>
  <c r="Y221" i="45"/>
  <c r="V222" i="45"/>
  <c r="W222" i="58"/>
  <c r="Y222" i="58"/>
  <c r="V223" i="58"/>
  <c r="Y222" i="45"/>
  <c r="V223" i="45"/>
  <c r="W222" i="45"/>
  <c r="Y223" i="58"/>
  <c r="V224" i="58"/>
  <c r="W223" i="58"/>
  <c r="W223" i="45"/>
  <c r="Y223" i="45"/>
  <c r="V224" i="45"/>
  <c r="W224" i="58"/>
  <c r="Y224" i="58"/>
  <c r="V225" i="58"/>
  <c r="W224" i="45"/>
  <c r="Y224" i="45"/>
  <c r="V225" i="45"/>
  <c r="Y225" i="58"/>
  <c r="V226" i="58"/>
  <c r="W225" i="58"/>
  <c r="Y225" i="45"/>
  <c r="V226" i="45"/>
  <c r="W225" i="45"/>
  <c r="W226" i="58"/>
  <c r="Y226" i="58"/>
  <c r="V227" i="58"/>
  <c r="Y226" i="45"/>
  <c r="V227" i="45"/>
  <c r="W226" i="45"/>
  <c r="Y227" i="58"/>
  <c r="V228" i="58"/>
  <c r="W227" i="58"/>
  <c r="W227" i="45"/>
  <c r="Y227" i="45"/>
  <c r="V228" i="45"/>
  <c r="W228" i="58"/>
  <c r="Y228" i="58"/>
  <c r="V229" i="58"/>
  <c r="W228" i="45"/>
  <c r="Y228" i="45"/>
  <c r="V229" i="45"/>
  <c r="Y229" i="58"/>
  <c r="V230" i="58"/>
  <c r="W229" i="58"/>
  <c r="W229" i="45"/>
  <c r="Y229" i="45"/>
  <c r="V230" i="45"/>
  <c r="W230" i="58"/>
  <c r="Y230" i="58"/>
  <c r="V231" i="58"/>
  <c r="Y230" i="45"/>
  <c r="V231" i="45"/>
  <c r="W230" i="45"/>
  <c r="Y231" i="58"/>
  <c r="V232" i="58"/>
  <c r="W231" i="58"/>
  <c r="W231" i="45"/>
  <c r="Y231" i="45"/>
  <c r="V232" i="45"/>
  <c r="W232" i="58"/>
  <c r="Y232" i="58"/>
  <c r="V233" i="58"/>
  <c r="W232" i="45"/>
  <c r="Y232" i="45"/>
  <c r="V233" i="45"/>
  <c r="Y233" i="58"/>
  <c r="V234" i="58"/>
  <c r="W233" i="58"/>
  <c r="W233" i="45"/>
  <c r="Y233" i="45"/>
  <c r="V234" i="45"/>
  <c r="W234" i="58"/>
  <c r="Y234" i="58"/>
  <c r="V235" i="58"/>
  <c r="W234" i="45"/>
  <c r="Y234" i="45"/>
  <c r="V235" i="45"/>
  <c r="Y235" i="58"/>
  <c r="V236" i="58"/>
  <c r="W235" i="58"/>
  <c r="W235" i="45"/>
  <c r="Y235" i="45"/>
  <c r="V236" i="45"/>
  <c r="W236" i="58"/>
  <c r="Y236" i="58"/>
  <c r="V237" i="58"/>
  <c r="W236" i="45"/>
  <c r="Y236" i="45"/>
  <c r="V237" i="45"/>
  <c r="Y237" i="58"/>
  <c r="V238" i="58"/>
  <c r="W237" i="58"/>
  <c r="Y237" i="45"/>
  <c r="V238" i="45"/>
  <c r="W237" i="45"/>
  <c r="W238" i="58"/>
  <c r="Y238" i="58"/>
  <c r="V239" i="58"/>
  <c r="Y238" i="45"/>
  <c r="V239" i="45"/>
  <c r="W238" i="45"/>
  <c r="Y239" i="58"/>
  <c r="V240" i="58"/>
  <c r="W239" i="58"/>
  <c r="W239" i="45"/>
  <c r="Y239" i="45"/>
  <c r="V240" i="45"/>
  <c r="W240" i="58"/>
  <c r="Y240" i="58"/>
  <c r="V241" i="58"/>
  <c r="W240" i="45"/>
  <c r="Y240" i="45"/>
  <c r="V241" i="45"/>
  <c r="Y241" i="58"/>
  <c r="V242" i="58"/>
  <c r="W241" i="58"/>
  <c r="W241" i="45"/>
  <c r="Y241" i="45"/>
  <c r="V242" i="45"/>
  <c r="W242" i="58"/>
  <c r="Y242" i="58"/>
  <c r="V243" i="58"/>
  <c r="Y242" i="45"/>
  <c r="V243" i="45"/>
  <c r="W242" i="45"/>
  <c r="Y243" i="58"/>
  <c r="V244" i="58"/>
  <c r="W243" i="58"/>
  <c r="W243" i="45"/>
  <c r="Y243" i="45"/>
  <c r="V244" i="45"/>
  <c r="W244" i="58"/>
  <c r="Y244" i="58"/>
  <c r="V245" i="58"/>
  <c r="W244" i="45"/>
  <c r="Y244" i="45"/>
  <c r="V245" i="45"/>
  <c r="Y245" i="58"/>
  <c r="V246" i="58"/>
  <c r="W245" i="58"/>
  <c r="W245" i="45"/>
  <c r="Y245" i="45"/>
  <c r="V246" i="45"/>
  <c r="W246" i="58"/>
  <c r="Y246" i="58"/>
  <c r="V247" i="58"/>
  <c r="W246" i="45"/>
  <c r="Y246" i="45"/>
  <c r="V247" i="45"/>
  <c r="Y247" i="58"/>
  <c r="V248" i="58"/>
  <c r="W247" i="58"/>
  <c r="Y247" i="45"/>
  <c r="V248" i="45"/>
  <c r="W247" i="45"/>
  <c r="W248" i="58"/>
  <c r="Y248" i="58"/>
  <c r="V249" i="58"/>
  <c r="W248" i="45"/>
  <c r="Y248" i="45"/>
  <c r="V249" i="45"/>
  <c r="Y249" i="58"/>
  <c r="V250" i="58"/>
  <c r="W249" i="58"/>
  <c r="Y249" i="45"/>
  <c r="V250" i="45"/>
  <c r="W249" i="45"/>
  <c r="W250" i="58"/>
  <c r="Y250" i="58"/>
  <c r="V251" i="58"/>
  <c r="Y250" i="45"/>
  <c r="V251" i="45"/>
  <c r="W250" i="45"/>
  <c r="Y251" i="58"/>
  <c r="V252" i="58"/>
  <c r="W251" i="58"/>
  <c r="Y251" i="45"/>
  <c r="V252" i="45"/>
  <c r="W251" i="45"/>
  <c r="W252" i="58"/>
  <c r="Y252" i="58"/>
  <c r="V253" i="58"/>
  <c r="W252" i="45"/>
  <c r="Y252" i="45"/>
  <c r="V253" i="45"/>
  <c r="Y253" i="58"/>
  <c r="V254" i="58"/>
  <c r="W253" i="58"/>
  <c r="Y253" i="45"/>
  <c r="V254" i="45"/>
  <c r="W253" i="45"/>
  <c r="W254" i="58"/>
  <c r="Y254" i="58"/>
  <c r="V255" i="58"/>
  <c r="Y254" i="45"/>
  <c r="V255" i="45"/>
  <c r="W254" i="45"/>
  <c r="Y255" i="58"/>
  <c r="V256" i="58"/>
  <c r="W255" i="58"/>
  <c r="Y255" i="45"/>
  <c r="V256" i="45"/>
  <c r="W255" i="45"/>
  <c r="W256" i="58"/>
  <c r="Y256" i="58"/>
  <c r="V257" i="58"/>
  <c r="W256" i="45"/>
  <c r="Y256" i="45"/>
  <c r="V257" i="45"/>
  <c r="Y257" i="58"/>
  <c r="V258" i="58"/>
  <c r="W257" i="58"/>
  <c r="W257" i="45"/>
  <c r="Y257" i="45"/>
  <c r="V258" i="45"/>
  <c r="W258" i="58"/>
  <c r="Y258" i="58"/>
  <c r="V259" i="58"/>
  <c r="W258" i="45"/>
  <c r="Y258" i="45"/>
  <c r="V259" i="45"/>
  <c r="Y259" i="58"/>
  <c r="V260" i="58"/>
  <c r="W259" i="58"/>
  <c r="W259" i="45"/>
  <c r="Y259" i="45"/>
  <c r="V260" i="45"/>
  <c r="W260" i="58"/>
  <c r="Y260" i="58"/>
  <c r="V261" i="58"/>
  <c r="W260" i="45"/>
  <c r="Y260" i="45"/>
  <c r="V261" i="45"/>
  <c r="Y261" i="58"/>
  <c r="V262" i="58"/>
  <c r="W261" i="58"/>
  <c r="W261" i="45"/>
  <c r="Y261" i="45"/>
  <c r="V262" i="45"/>
  <c r="W262" i="58"/>
  <c r="Y262" i="58"/>
  <c r="V263" i="58"/>
  <c r="W262" i="45"/>
  <c r="Y262" i="45"/>
  <c r="V263" i="45"/>
  <c r="Y263" i="58"/>
  <c r="V264" i="58"/>
  <c r="W263" i="58"/>
  <c r="Y263" i="45"/>
  <c r="V264" i="45"/>
  <c r="W263" i="45"/>
  <c r="W264" i="58"/>
  <c r="Y264" i="58"/>
  <c r="V265" i="58"/>
  <c r="W264" i="45"/>
  <c r="Y264" i="45"/>
  <c r="V265" i="45"/>
  <c r="Y265" i="58"/>
  <c r="V266" i="58"/>
  <c r="W265" i="58"/>
  <c r="Y265" i="45"/>
  <c r="V266" i="45"/>
  <c r="W265" i="45"/>
  <c r="W266" i="58"/>
  <c r="Y266" i="58"/>
  <c r="V267" i="58"/>
  <c r="W266" i="45"/>
  <c r="Y266" i="45"/>
  <c r="V267" i="45"/>
  <c r="Y267" i="58"/>
  <c r="V268" i="58"/>
  <c r="W267" i="58"/>
  <c r="Y267" i="45"/>
  <c r="V268" i="45"/>
  <c r="W267" i="45"/>
  <c r="W268" i="58"/>
  <c r="Y268" i="58"/>
  <c r="V269" i="58"/>
  <c r="W268" i="45"/>
  <c r="Y268" i="45"/>
  <c r="V269" i="45"/>
  <c r="Y269" i="58"/>
  <c r="V270" i="58"/>
  <c r="W269" i="58"/>
  <c r="Y269" i="45"/>
  <c r="V270" i="45"/>
  <c r="W269" i="45"/>
  <c r="W270" i="58"/>
  <c r="Y270" i="58"/>
  <c r="V271" i="58"/>
  <c r="W270" i="45"/>
  <c r="Y270" i="45"/>
  <c r="V271" i="45"/>
  <c r="Y271" i="58"/>
  <c r="V272" i="58"/>
  <c r="W271" i="58"/>
  <c r="Y271" i="45"/>
  <c r="V272" i="45"/>
  <c r="W271" i="45"/>
  <c r="W272" i="58"/>
  <c r="Y272" i="58"/>
  <c r="V273" i="58"/>
  <c r="W272" i="45"/>
  <c r="Y272" i="45"/>
  <c r="V273" i="45"/>
  <c r="Y273" i="58"/>
  <c r="V274" i="58"/>
  <c r="W273" i="58"/>
  <c r="W273" i="45"/>
  <c r="Y273" i="45"/>
  <c r="V274" i="45"/>
  <c r="W274" i="58"/>
  <c r="Y274" i="58"/>
  <c r="V275" i="58"/>
  <c r="Y274" i="45"/>
  <c r="V275" i="45"/>
  <c r="W274" i="45"/>
  <c r="Y275" i="58"/>
  <c r="V276" i="58"/>
  <c r="W275" i="58"/>
  <c r="W275" i="45"/>
  <c r="Y275" i="45"/>
  <c r="V276" i="45"/>
  <c r="W276" i="58"/>
  <c r="Y276" i="58"/>
  <c r="V277" i="58"/>
  <c r="W276" i="45"/>
  <c r="Y276" i="45"/>
  <c r="V277" i="45"/>
  <c r="Y277" i="58"/>
  <c r="V278" i="58"/>
  <c r="W277" i="58"/>
  <c r="Y277" i="45"/>
  <c r="V278" i="45"/>
  <c r="W277" i="45"/>
  <c r="W278" i="58"/>
  <c r="Y278" i="58"/>
  <c r="V279" i="58"/>
  <c r="W278" i="45"/>
  <c r="Y278" i="45"/>
  <c r="V279" i="45"/>
  <c r="Y279" i="58"/>
  <c r="V280" i="58"/>
  <c r="W279" i="58"/>
  <c r="Y279" i="45"/>
  <c r="V280" i="45"/>
  <c r="W279" i="45"/>
  <c r="W280" i="58"/>
  <c r="Y280" i="58"/>
  <c r="V281" i="58"/>
  <c r="W280" i="45"/>
  <c r="Y280" i="45"/>
  <c r="V281" i="45"/>
  <c r="Y281" i="58"/>
  <c r="V282" i="58"/>
  <c r="W281" i="58"/>
  <c r="W281" i="45"/>
  <c r="Y281" i="45"/>
  <c r="V282" i="45"/>
  <c r="W282" i="58"/>
  <c r="Y282" i="58"/>
  <c r="V283" i="58"/>
  <c r="W282" i="45"/>
  <c r="Y282" i="45"/>
  <c r="V283" i="45"/>
  <c r="Y283" i="58"/>
  <c r="V284" i="58"/>
  <c r="W283" i="58"/>
  <c r="Y283" i="45"/>
  <c r="V284" i="45"/>
  <c r="W283" i="45"/>
  <c r="W284" i="58"/>
  <c r="Y284" i="58"/>
  <c r="V285" i="58"/>
  <c r="W284" i="45"/>
  <c r="Y284" i="45"/>
  <c r="V285" i="45"/>
  <c r="Y285" i="58"/>
  <c r="V286" i="58"/>
  <c r="W285" i="58"/>
  <c r="Y285" i="45"/>
  <c r="V286" i="45"/>
  <c r="W285" i="45"/>
  <c r="W286" i="58"/>
  <c r="Y286" i="58"/>
  <c r="V287" i="58"/>
  <c r="W286" i="45"/>
  <c r="Y286" i="45"/>
  <c r="V287" i="45"/>
  <c r="Y287" i="58"/>
  <c r="V288" i="58"/>
  <c r="W287" i="58"/>
  <c r="Y287" i="45"/>
  <c r="V288" i="45"/>
  <c r="W287" i="45"/>
  <c r="W288" i="58"/>
  <c r="Y288" i="58"/>
  <c r="V289" i="58"/>
  <c r="W288" i="45"/>
  <c r="Y288" i="45"/>
  <c r="V289" i="45"/>
  <c r="Y289" i="58"/>
  <c r="V290" i="58"/>
  <c r="W289" i="58"/>
  <c r="W289" i="45"/>
  <c r="Y289" i="45"/>
  <c r="V290" i="45"/>
  <c r="W290" i="58"/>
  <c r="Y290" i="58"/>
  <c r="V291" i="58"/>
  <c r="W290" i="45"/>
  <c r="Y290" i="45"/>
  <c r="V291" i="45"/>
  <c r="Y291" i="58"/>
  <c r="V292" i="58"/>
  <c r="W291" i="58"/>
  <c r="W291" i="45"/>
  <c r="Y291" i="45"/>
  <c r="V292" i="45"/>
  <c r="W292" i="58"/>
  <c r="Y292" i="58"/>
  <c r="V293" i="58"/>
  <c r="W292" i="45"/>
  <c r="Y292" i="45"/>
  <c r="V293" i="45"/>
  <c r="Y293" i="58"/>
  <c r="V294" i="58"/>
  <c r="W293" i="58"/>
  <c r="W293" i="45"/>
  <c r="Y293" i="45"/>
  <c r="V294" i="45"/>
  <c r="W294" i="58"/>
  <c r="Y294" i="58"/>
  <c r="V295" i="58"/>
  <c r="W294" i="45"/>
  <c r="Y294" i="45"/>
  <c r="V295" i="45"/>
  <c r="Y295" i="58"/>
  <c r="V296" i="58"/>
  <c r="W295" i="58"/>
  <c r="W295" i="45"/>
  <c r="Y295" i="45"/>
  <c r="V296" i="45"/>
  <c r="W296" i="58"/>
  <c r="Y296" i="58"/>
  <c r="V297" i="58"/>
  <c r="W296" i="45"/>
  <c r="Y296" i="45"/>
  <c r="V297" i="45"/>
  <c r="Y297" i="58"/>
  <c r="V298" i="58"/>
  <c r="W297" i="58"/>
  <c r="W297" i="45"/>
  <c r="Y297" i="45"/>
  <c r="V298" i="45"/>
  <c r="W298" i="58"/>
  <c r="Y298" i="58"/>
  <c r="V299" i="58"/>
  <c r="W298" i="45"/>
  <c r="Y298" i="45"/>
  <c r="V299" i="45"/>
  <c r="Y299" i="58"/>
  <c r="V300" i="58"/>
  <c r="W299" i="58"/>
  <c r="W299" i="45"/>
  <c r="Y299" i="45"/>
  <c r="V300" i="45"/>
  <c r="W300" i="58"/>
  <c r="Y300" i="58"/>
  <c r="V301" i="58"/>
  <c r="Y300" i="45"/>
  <c r="V301" i="45"/>
  <c r="W300" i="45"/>
  <c r="Y301" i="58"/>
  <c r="V302" i="58"/>
  <c r="W301" i="58"/>
  <c r="W301" i="45"/>
  <c r="Y301" i="45"/>
  <c r="V302" i="45"/>
  <c r="W302" i="58"/>
  <c r="Y302" i="58"/>
  <c r="V303" i="58"/>
  <c r="W302" i="45"/>
  <c r="Y302" i="45"/>
  <c r="V303" i="45"/>
  <c r="Y303" i="58"/>
  <c r="V304" i="58"/>
  <c r="W303" i="58"/>
  <c r="Y303" i="45"/>
  <c r="V304" i="45"/>
  <c r="W303" i="45"/>
  <c r="W304" i="58"/>
  <c r="Y304" i="58"/>
  <c r="V305" i="58"/>
  <c r="W304" i="45"/>
  <c r="Y304" i="45"/>
  <c r="V305" i="45"/>
  <c r="Y305" i="58"/>
  <c r="V306" i="58"/>
  <c r="W305" i="58"/>
  <c r="Y305" i="45"/>
  <c r="V306" i="45"/>
  <c r="W305" i="45"/>
  <c r="W306" i="58"/>
  <c r="Y306" i="58"/>
  <c r="V307" i="58"/>
  <c r="W306" i="45"/>
  <c r="Y306" i="45"/>
  <c r="V307" i="45"/>
  <c r="Y307" i="58"/>
  <c r="V308" i="58"/>
  <c r="W307" i="58"/>
  <c r="W307" i="45"/>
  <c r="Y307" i="45"/>
  <c r="V308" i="45"/>
  <c r="W308" i="58"/>
  <c r="Y308" i="58"/>
  <c r="V309" i="58"/>
  <c r="Y308" i="45"/>
  <c r="V309" i="45"/>
  <c r="W308" i="45"/>
  <c r="Y309" i="58"/>
  <c r="V310" i="58"/>
  <c r="W309" i="58"/>
  <c r="Y309" i="45"/>
  <c r="V310" i="45"/>
  <c r="W309" i="45"/>
  <c r="W310" i="58"/>
  <c r="Y310" i="58"/>
  <c r="V311" i="58"/>
  <c r="W310" i="45"/>
  <c r="Y310" i="45"/>
  <c r="V311" i="45"/>
  <c r="Y311" i="58"/>
  <c r="V312" i="58"/>
  <c r="W311" i="58"/>
  <c r="W311" i="45"/>
  <c r="Y311" i="45"/>
  <c r="V312" i="45"/>
  <c r="W312" i="58"/>
  <c r="Y312" i="58"/>
  <c r="V313" i="58"/>
  <c r="Y312" i="45"/>
  <c r="V313" i="45"/>
  <c r="W312" i="45"/>
  <c r="Y313" i="58"/>
  <c r="V314" i="58"/>
  <c r="W313" i="58"/>
  <c r="Y313" i="45"/>
  <c r="V314" i="45"/>
  <c r="W313" i="45"/>
  <c r="W314" i="58"/>
  <c r="Y314" i="58"/>
  <c r="V315" i="58"/>
  <c r="W314" i="45"/>
  <c r="Y314" i="45"/>
  <c r="V315" i="45"/>
  <c r="Y315" i="58"/>
  <c r="V316" i="58"/>
  <c r="W315" i="58"/>
  <c r="W315" i="45"/>
  <c r="Y315" i="45"/>
  <c r="V316" i="45"/>
  <c r="W316" i="58"/>
  <c r="Y316" i="58"/>
  <c r="V317" i="58"/>
  <c r="W316" i="45"/>
  <c r="Y316" i="45"/>
  <c r="V317" i="45"/>
  <c r="Y317" i="58"/>
  <c r="V318" i="58"/>
  <c r="W317" i="58"/>
  <c r="Y317" i="45"/>
  <c r="V318" i="45"/>
  <c r="W317" i="45"/>
  <c r="W318" i="58"/>
  <c r="Y318" i="58"/>
  <c r="V319" i="58"/>
  <c r="W318" i="45"/>
  <c r="Y318" i="45"/>
  <c r="V319" i="45"/>
  <c r="Y319" i="58"/>
  <c r="V320" i="58"/>
  <c r="W319" i="58"/>
  <c r="W319" i="45"/>
  <c r="Y319" i="45"/>
  <c r="V320" i="45"/>
  <c r="W320" i="58"/>
  <c r="Y320" i="58"/>
  <c r="V321" i="58"/>
  <c r="Y320" i="45"/>
  <c r="V321" i="45"/>
  <c r="W320" i="45"/>
  <c r="Y321" i="58"/>
  <c r="V322" i="58"/>
  <c r="W321" i="58"/>
  <c r="Y321" i="45"/>
  <c r="V322" i="45"/>
  <c r="W321" i="45"/>
  <c r="W322" i="58"/>
  <c r="Y322" i="58"/>
  <c r="V323" i="58"/>
  <c r="W322" i="45"/>
  <c r="Y322" i="45"/>
  <c r="V323" i="45"/>
  <c r="Y323" i="58"/>
  <c r="V324" i="58"/>
  <c r="W323" i="58"/>
  <c r="Y323" i="45"/>
  <c r="V324" i="45"/>
  <c r="W323" i="45"/>
  <c r="W324" i="58"/>
  <c r="Y324" i="58"/>
  <c r="V325" i="58"/>
  <c r="W324" i="45"/>
  <c r="Y324" i="45"/>
  <c r="V325" i="45"/>
  <c r="Y325" i="58"/>
  <c r="V326" i="58"/>
  <c r="W325" i="58"/>
  <c r="Y325" i="45"/>
  <c r="V326" i="45"/>
  <c r="W325" i="45"/>
  <c r="W326" i="58"/>
  <c r="Y326" i="58"/>
  <c r="V327" i="58"/>
  <c r="W326" i="45"/>
  <c r="Y326" i="45"/>
  <c r="V327" i="45"/>
  <c r="Y327" i="58"/>
  <c r="V328" i="58"/>
  <c r="W327" i="58"/>
  <c r="W327" i="45"/>
  <c r="Y327" i="45"/>
  <c r="V328" i="45"/>
  <c r="W328" i="58"/>
  <c r="Y328" i="58"/>
  <c r="V329" i="58"/>
  <c r="Y328" i="45"/>
  <c r="V329" i="45"/>
  <c r="W328" i="45"/>
  <c r="Y329" i="58"/>
  <c r="V330" i="58"/>
  <c r="W329" i="58"/>
  <c r="Y329" i="45"/>
  <c r="V330" i="45"/>
  <c r="W329" i="45"/>
  <c r="W330" i="58"/>
  <c r="Y330" i="58"/>
  <c r="V331" i="58"/>
  <c r="W330" i="45"/>
  <c r="Y330" i="45"/>
  <c r="V331" i="45"/>
  <c r="Y331" i="58"/>
  <c r="V332" i="58"/>
  <c r="W331" i="58"/>
  <c r="W331" i="45"/>
  <c r="Y331" i="45"/>
  <c r="V332" i="45"/>
  <c r="W332" i="58"/>
  <c r="Y332" i="58"/>
  <c r="V333" i="58"/>
  <c r="Y332" i="45"/>
  <c r="V333" i="45"/>
  <c r="W332" i="45"/>
  <c r="Y333" i="58"/>
  <c r="V334" i="58"/>
  <c r="W333" i="58"/>
  <c r="Y333" i="45"/>
  <c r="V334" i="45"/>
  <c r="W333" i="45"/>
  <c r="W334" i="58"/>
  <c r="Y334" i="58"/>
  <c r="V335" i="58"/>
  <c r="W334" i="45"/>
  <c r="Y334" i="45"/>
  <c r="V335" i="45"/>
  <c r="Y335" i="58"/>
  <c r="V336" i="58"/>
  <c r="W335" i="58"/>
  <c r="W335" i="45"/>
  <c r="Y335" i="45"/>
  <c r="V336" i="45"/>
  <c r="W336" i="58"/>
  <c r="Y336" i="58"/>
  <c r="V337" i="58"/>
  <c r="W336" i="45"/>
  <c r="Y336" i="45"/>
  <c r="V337" i="45"/>
  <c r="Y337" i="58"/>
  <c r="V338" i="58"/>
  <c r="W337" i="58"/>
  <c r="Y337" i="45"/>
  <c r="V338" i="45"/>
  <c r="W337" i="45"/>
  <c r="W338" i="58"/>
  <c r="Y338" i="58"/>
  <c r="V339" i="58"/>
  <c r="W338" i="45"/>
  <c r="Y338" i="45"/>
  <c r="V339" i="45"/>
  <c r="Y339" i="58"/>
  <c r="V340" i="58"/>
  <c r="W339" i="58"/>
  <c r="Y339" i="45"/>
  <c r="V340" i="45"/>
  <c r="W339" i="45"/>
  <c r="W340" i="58"/>
  <c r="Y340" i="58"/>
  <c r="V341" i="58"/>
  <c r="W340" i="45"/>
  <c r="Y340" i="45"/>
  <c r="V341" i="45"/>
  <c r="Y341" i="58"/>
  <c r="V342" i="58"/>
  <c r="W341" i="58"/>
  <c r="Y341" i="45"/>
  <c r="V342" i="45"/>
  <c r="W341" i="45"/>
  <c r="W342" i="58"/>
  <c r="Y342" i="58"/>
  <c r="V343" i="58"/>
  <c r="Y342" i="45"/>
  <c r="V343" i="45"/>
  <c r="W342" i="45"/>
  <c r="Y343" i="58"/>
  <c r="V344" i="58"/>
  <c r="W343" i="58"/>
  <c r="Y343" i="45"/>
  <c r="V344" i="45"/>
  <c r="W343" i="45"/>
  <c r="W344" i="58"/>
  <c r="Y344" i="58"/>
  <c r="V345" i="58"/>
  <c r="W344" i="45"/>
  <c r="Y344" i="45"/>
  <c r="V345" i="45"/>
  <c r="Y345" i="58"/>
  <c r="V346" i="58"/>
  <c r="W345" i="58"/>
  <c r="Y345" i="45"/>
  <c r="V346" i="45"/>
  <c r="W345" i="45"/>
  <c r="W346" i="58"/>
  <c r="Y346" i="58"/>
  <c r="V347" i="58"/>
  <c r="W346" i="45"/>
  <c r="Y346" i="45"/>
  <c r="V347" i="45"/>
  <c r="Y347" i="58"/>
  <c r="V348" i="58"/>
  <c r="W347" i="58"/>
  <c r="W347" i="45"/>
  <c r="Y347" i="45"/>
  <c r="V348" i="45"/>
  <c r="W348" i="58"/>
  <c r="Y348" i="58"/>
  <c r="V349" i="58"/>
  <c r="Y348" i="45"/>
  <c r="V349" i="45"/>
  <c r="W348" i="45"/>
  <c r="Y349" i="58"/>
  <c r="V350" i="58"/>
  <c r="W349" i="58"/>
  <c r="W349" i="45"/>
  <c r="Y349" i="45"/>
  <c r="V350" i="45"/>
  <c r="W350" i="58"/>
  <c r="Y350" i="58"/>
  <c r="V351" i="58"/>
  <c r="W350" i="45"/>
  <c r="Y350" i="45"/>
  <c r="V351" i="45"/>
  <c r="Y351" i="58"/>
  <c r="V352" i="58"/>
  <c r="W351" i="58"/>
  <c r="W351" i="45"/>
  <c r="Y351" i="45"/>
  <c r="V352" i="45"/>
  <c r="W352" i="58"/>
  <c r="Y352" i="58"/>
  <c r="V353" i="58"/>
  <c r="Y352" i="45"/>
  <c r="V353" i="45"/>
  <c r="W352" i="45"/>
  <c r="Y353" i="58"/>
  <c r="V354" i="58"/>
  <c r="W353" i="58"/>
  <c r="Y353" i="45"/>
  <c r="V354" i="45"/>
  <c r="W353" i="45"/>
  <c r="W354" i="58"/>
  <c r="Y354" i="58"/>
  <c r="V355" i="58"/>
  <c r="W354" i="45"/>
  <c r="Y354" i="45"/>
  <c r="V355" i="45"/>
  <c r="Y355" i="58"/>
  <c r="V356" i="58"/>
  <c r="W355" i="58"/>
  <c r="Y355" i="45"/>
  <c r="V356" i="45"/>
  <c r="W355" i="45"/>
  <c r="W356" i="58"/>
  <c r="Y356" i="58"/>
  <c r="V357" i="58"/>
  <c r="Y356" i="45"/>
  <c r="V357" i="45"/>
  <c r="W356" i="45"/>
  <c r="Y357" i="58"/>
  <c r="V358" i="58"/>
  <c r="W357" i="58"/>
  <c r="Y357" i="45"/>
  <c r="V358" i="45"/>
  <c r="W357" i="45"/>
  <c r="W358" i="58"/>
  <c r="Y358" i="58"/>
  <c r="V359" i="58"/>
  <c r="Y358" i="45"/>
  <c r="V359" i="45"/>
  <c r="W358" i="45"/>
  <c r="Y359" i="58"/>
  <c r="V360" i="58"/>
  <c r="W359" i="58"/>
  <c r="Y359" i="45"/>
  <c r="V360" i="45"/>
  <c r="W359" i="45"/>
  <c r="W360" i="58"/>
  <c r="Y360" i="58"/>
  <c r="V361" i="58"/>
  <c r="Y360" i="45"/>
  <c r="V361" i="45"/>
  <c r="W360" i="45"/>
  <c r="Y361" i="58"/>
  <c r="V362" i="58"/>
  <c r="W361" i="58"/>
  <c r="W361" i="45"/>
  <c r="Y361" i="45"/>
  <c r="V362" i="45"/>
  <c r="W362" i="58"/>
  <c r="Y362" i="58"/>
  <c r="V363" i="58"/>
  <c r="Y362" i="45"/>
  <c r="V363" i="45"/>
  <c r="W362" i="45"/>
  <c r="Y363" i="58"/>
  <c r="V364" i="58"/>
  <c r="W363" i="58"/>
  <c r="Y363" i="45"/>
  <c r="V364" i="45"/>
  <c r="W363" i="45"/>
  <c r="W364" i="58"/>
  <c r="Y364" i="58"/>
  <c r="V365" i="58"/>
  <c r="Y364" i="45"/>
  <c r="V365" i="45"/>
  <c r="W364" i="45"/>
  <c r="Y365" i="58"/>
  <c r="V366" i="58"/>
  <c r="W365" i="58"/>
  <c r="W365" i="45"/>
  <c r="Y365" i="45"/>
  <c r="V366" i="45"/>
  <c r="W366" i="58"/>
  <c r="Y366" i="58"/>
  <c r="V367" i="58"/>
  <c r="W366" i="45"/>
  <c r="Y366" i="45"/>
  <c r="V367" i="45"/>
  <c r="Y367" i="58"/>
  <c r="V368" i="58"/>
  <c r="W367" i="58"/>
  <c r="W367" i="45"/>
  <c r="Y367" i="45"/>
  <c r="V368" i="45"/>
  <c r="W368" i="58"/>
  <c r="Y368" i="58"/>
  <c r="V369" i="58"/>
  <c r="Y368" i="45"/>
  <c r="V369" i="45"/>
  <c r="W368" i="45"/>
  <c r="Y369" i="58"/>
  <c r="W369" i="58"/>
  <c r="W369" i="45"/>
  <c r="Y369" i="45"/>
  <c r="P10" i="58"/>
  <c r="P11" i="58"/>
  <c r="P12" i="58"/>
  <c r="P13" i="58"/>
  <c r="P14" i="58"/>
  <c r="P15" i="58"/>
  <c r="P16" i="58"/>
  <c r="P17" i="58"/>
  <c r="P18" i="58"/>
  <c r="P19" i="58"/>
  <c r="P20" i="58"/>
  <c r="P21" i="58"/>
  <c r="P22" i="58"/>
  <c r="P23" i="58"/>
  <c r="P24" i="58"/>
  <c r="P25" i="58"/>
  <c r="P26" i="58"/>
  <c r="P27" i="58"/>
  <c r="P28" i="58"/>
  <c r="P29" i="58"/>
  <c r="P30" i="58"/>
  <c r="P31" i="58"/>
  <c r="P32" i="58"/>
  <c r="P33" i="58"/>
  <c r="P34" i="58"/>
  <c r="P35" i="58"/>
  <c r="P36" i="58"/>
  <c r="P37" i="58"/>
  <c r="P38" i="58"/>
  <c r="P39" i="58"/>
  <c r="P10" i="45"/>
  <c r="P11" i="45"/>
  <c r="P12" i="45"/>
  <c r="P13" i="45"/>
  <c r="P14" i="45"/>
  <c r="P15" i="45"/>
  <c r="P16" i="45"/>
  <c r="P17" i="45"/>
  <c r="P18" i="45"/>
  <c r="P19" i="45"/>
  <c r="P20" i="45"/>
  <c r="P21" i="45"/>
  <c r="P22" i="45"/>
  <c r="P23" i="45"/>
  <c r="P24" i="45"/>
  <c r="P25" i="45"/>
  <c r="P26" i="45"/>
  <c r="P27" i="45"/>
  <c r="P28" i="45"/>
  <c r="P29" i="45"/>
  <c r="P30" i="45"/>
  <c r="P31" i="45"/>
  <c r="P32" i="45"/>
  <c r="P33" i="45"/>
  <c r="P34" i="45"/>
  <c r="P35" i="45"/>
  <c r="P36" i="45"/>
  <c r="P37" i="45"/>
  <c r="P38" i="45"/>
  <c r="P39" i="45"/>
  <c r="F112" i="58" l="1"/>
  <c r="F126" i="58" s="1"/>
  <c r="F50" i="58"/>
  <c r="E112" i="58"/>
  <c r="E126" i="58" s="1"/>
  <c r="E50" i="58"/>
  <c r="G50" i="58"/>
  <c r="G112" i="58"/>
  <c r="G126" i="58" s="1"/>
  <c r="E63" i="58"/>
  <c r="E114" i="58"/>
  <c r="E128" i="58" s="1"/>
  <c r="J50" i="58"/>
  <c r="J112" i="58"/>
  <c r="J126" i="58" s="1"/>
  <c r="E169" i="58"/>
  <c r="F161" i="58"/>
  <c r="F163" i="58" s="1"/>
  <c r="G62" i="58"/>
  <c r="H50" i="58"/>
  <c r="H112" i="58"/>
  <c r="H126" i="58" s="1"/>
  <c r="H50" i="45"/>
  <c r="H113" i="45"/>
  <c r="J112" i="45"/>
  <c r="J50" i="45"/>
  <c r="E63" i="45"/>
  <c r="E114" i="45"/>
  <c r="K50" i="45"/>
  <c r="I113" i="45"/>
  <c r="I50" i="45"/>
  <c r="F112" i="45"/>
  <c r="F50" i="45"/>
  <c r="E50" i="45"/>
  <c r="E113" i="45"/>
  <c r="E120" i="45" s="1"/>
  <c r="G50" i="45"/>
  <c r="E153" i="45"/>
  <c r="E132" i="56"/>
  <c r="E135" i="56" s="1"/>
  <c r="E134" i="56"/>
  <c r="J132" i="56"/>
  <c r="J133" i="56" s="1"/>
  <c r="E133" i="56"/>
  <c r="E120" i="58" l="1"/>
  <c r="H62" i="58"/>
  <c r="F164" i="58"/>
  <c r="F107" i="58" s="1"/>
  <c r="F110" i="58" s="1"/>
  <c r="E64" i="58"/>
  <c r="F63" i="58"/>
  <c r="E75" i="45"/>
  <c r="E121" i="45" s="1"/>
  <c r="E122" i="45" s="1"/>
  <c r="E123" i="45" s="1"/>
  <c r="E125" i="45" s="1"/>
  <c r="E130" i="45" s="1"/>
  <c r="E74" i="45"/>
  <c r="F63" i="45"/>
  <c r="E64" i="45"/>
  <c r="F149" i="45"/>
  <c r="F151" i="45" s="1"/>
  <c r="E157" i="45"/>
  <c r="G63" i="58" l="1"/>
  <c r="F64" i="58"/>
  <c r="F120" i="58"/>
  <c r="F165" i="58"/>
  <c r="I62" i="58"/>
  <c r="E74" i="58"/>
  <c r="E75" i="58"/>
  <c r="E121" i="58" s="1"/>
  <c r="E122" i="58" s="1"/>
  <c r="E76" i="45"/>
  <c r="F73" i="45" s="1"/>
  <c r="F152" i="45"/>
  <c r="F107" i="45" s="1"/>
  <c r="F110" i="45" s="1"/>
  <c r="G63" i="45"/>
  <c r="F64" i="45"/>
  <c r="E123" i="58" l="1"/>
  <c r="E134" i="58" s="1"/>
  <c r="E139" i="58" s="1"/>
  <c r="F74" i="58"/>
  <c r="J62" i="58"/>
  <c r="G161" i="58"/>
  <c r="G163" i="58" s="1"/>
  <c r="F169" i="58"/>
  <c r="E76" i="58"/>
  <c r="F73" i="58" s="1"/>
  <c r="H63" i="58"/>
  <c r="G64" i="58"/>
  <c r="H63" i="45"/>
  <c r="G64" i="45"/>
  <c r="F120" i="45"/>
  <c r="F153" i="45"/>
  <c r="K62" i="58" l="1"/>
  <c r="I63" i="58"/>
  <c r="H64" i="58"/>
  <c r="E147" i="58"/>
  <c r="E148" i="58" s="1"/>
  <c r="G164" i="58"/>
  <c r="G107" i="58" s="1"/>
  <c r="G110" i="58" s="1"/>
  <c r="F75" i="58"/>
  <c r="F121" i="58" s="1"/>
  <c r="F122" i="58" s="1"/>
  <c r="F157" i="45"/>
  <c r="G149" i="45"/>
  <c r="G151" i="45" s="1"/>
  <c r="F74" i="45"/>
  <c r="F75" i="45"/>
  <c r="F121" i="45" s="1"/>
  <c r="F122" i="45" s="1"/>
  <c r="F123" i="45" s="1"/>
  <c r="F125" i="45" s="1"/>
  <c r="F130" i="45" s="1"/>
  <c r="H64" i="45"/>
  <c r="I63" i="45"/>
  <c r="F123" i="58" l="1"/>
  <c r="F134" i="58" s="1"/>
  <c r="F139" i="58" s="1"/>
  <c r="G165" i="58"/>
  <c r="J63" i="58"/>
  <c r="I64" i="58"/>
  <c r="G120" i="58"/>
  <c r="F76" i="58"/>
  <c r="G73" i="58" s="1"/>
  <c r="J63" i="45"/>
  <c r="I64" i="45"/>
  <c r="G152" i="45"/>
  <c r="G107" i="45" s="1"/>
  <c r="G110" i="45" s="1"/>
  <c r="F76" i="45"/>
  <c r="G73" i="45" s="1"/>
  <c r="G74" i="58" l="1"/>
  <c r="K63" i="58"/>
  <c r="K64" i="58" s="1"/>
  <c r="J64" i="58"/>
  <c r="J114" i="58" s="1"/>
  <c r="J128" i="58" s="1"/>
  <c r="H161" i="58"/>
  <c r="H163" i="58" s="1"/>
  <c r="G169" i="58"/>
  <c r="F147" i="58"/>
  <c r="F148" i="58" s="1"/>
  <c r="G76" i="58"/>
  <c r="H73" i="58" s="1"/>
  <c r="G75" i="58"/>
  <c r="G121" i="58" s="1"/>
  <c r="G122" i="58" s="1"/>
  <c r="K63" i="45"/>
  <c r="K64" i="45" s="1"/>
  <c r="J64" i="45"/>
  <c r="J114" i="45" s="1"/>
  <c r="G153" i="45"/>
  <c r="G120" i="45"/>
  <c r="G123" i="58" l="1"/>
  <c r="G134" i="58" s="1"/>
  <c r="G139" i="58" s="1"/>
  <c r="H164" i="58"/>
  <c r="H107" i="58" s="1"/>
  <c r="H110" i="58" s="1"/>
  <c r="H165" i="58"/>
  <c r="G74" i="45"/>
  <c r="G75" i="45"/>
  <c r="G121" i="45" s="1"/>
  <c r="G122" i="45" s="1"/>
  <c r="G123" i="45" s="1"/>
  <c r="G125" i="45" s="1"/>
  <c r="G130" i="45" s="1"/>
  <c r="G157" i="45"/>
  <c r="H149" i="45"/>
  <c r="H151" i="45" s="1"/>
  <c r="H169" i="58" l="1"/>
  <c r="I161" i="58"/>
  <c r="I163" i="58" s="1"/>
  <c r="H120" i="58"/>
  <c r="G147" i="58"/>
  <c r="G148" i="58" s="1"/>
  <c r="H152" i="45"/>
  <c r="H107" i="45" s="1"/>
  <c r="H110" i="45" s="1"/>
  <c r="G76" i="45"/>
  <c r="H73" i="45" s="1"/>
  <c r="H74" i="58" l="1"/>
  <c r="H75" i="58"/>
  <c r="H121" i="58" s="1"/>
  <c r="H122" i="58" s="1"/>
  <c r="I164" i="58"/>
  <c r="I107" i="58" s="1"/>
  <c r="I110" i="58" s="1"/>
  <c r="H153" i="45"/>
  <c r="H120" i="45"/>
  <c r="H123" i="58" l="1"/>
  <c r="H134" i="58" s="1"/>
  <c r="H139" i="58" s="1"/>
  <c r="H147" i="58"/>
  <c r="H148" i="58" s="1"/>
  <c r="I120" i="58"/>
  <c r="I165" i="58"/>
  <c r="H76" i="58"/>
  <c r="I73" i="58" s="1"/>
  <c r="H74" i="45"/>
  <c r="I149" i="45"/>
  <c r="I151" i="45" s="1"/>
  <c r="H157" i="45"/>
  <c r="H75" i="45"/>
  <c r="H121" i="45" s="1"/>
  <c r="H122" i="45" s="1"/>
  <c r="H123" i="45" s="1"/>
  <c r="H125" i="45" s="1"/>
  <c r="H130" i="45" s="1"/>
  <c r="I74" i="58" l="1"/>
  <c r="I76" i="58" s="1"/>
  <c r="J73" i="58" s="1"/>
  <c r="I75" i="58"/>
  <c r="I121" i="58" s="1"/>
  <c r="I122" i="58" s="1"/>
  <c r="J161" i="58"/>
  <c r="J163" i="58" s="1"/>
  <c r="I169" i="58"/>
  <c r="I152" i="45"/>
  <c r="I107" i="45" s="1"/>
  <c r="I110" i="45" s="1"/>
  <c r="H76" i="45"/>
  <c r="I73" i="45" s="1"/>
  <c r="I123" i="58" l="1"/>
  <c r="I134" i="58" s="1"/>
  <c r="I139" i="58" s="1"/>
  <c r="I147" i="58"/>
  <c r="I148" i="58" s="1"/>
  <c r="J75" i="58"/>
  <c r="J121" i="58" s="1"/>
  <c r="J164" i="58"/>
  <c r="J107" i="58" s="1"/>
  <c r="J110" i="58" s="1"/>
  <c r="I75" i="45"/>
  <c r="I121" i="45" s="1"/>
  <c r="I120" i="45"/>
  <c r="I153" i="45"/>
  <c r="J165" i="58" l="1"/>
  <c r="J120" i="58"/>
  <c r="I74" i="45"/>
  <c r="I76" i="45" s="1"/>
  <c r="J73" i="45" s="1"/>
  <c r="I122" i="45"/>
  <c r="I123" i="45" s="1"/>
  <c r="I125" i="45" s="1"/>
  <c r="I130" i="45" s="1"/>
  <c r="I157" i="45"/>
  <c r="J149" i="45"/>
  <c r="J151" i="45" s="1"/>
  <c r="J74" i="58" l="1"/>
  <c r="J76" i="58" s="1"/>
  <c r="K73" i="58" s="1"/>
  <c r="J122" i="58"/>
  <c r="J124" i="58"/>
  <c r="J169" i="58"/>
  <c r="K161" i="58"/>
  <c r="K163" i="58" s="1"/>
  <c r="J153" i="45"/>
  <c r="J152" i="45"/>
  <c r="J107" i="45" s="1"/>
  <c r="J110" i="45" s="1"/>
  <c r="J75" i="45"/>
  <c r="J121" i="45" s="1"/>
  <c r="K164" i="58" l="1"/>
  <c r="K107" i="58" s="1"/>
  <c r="J123" i="58"/>
  <c r="J134" i="58" s="1"/>
  <c r="J139" i="58" s="1"/>
  <c r="K75" i="58"/>
  <c r="K76" i="58" s="1"/>
  <c r="J157" i="45"/>
  <c r="J124" i="45"/>
  <c r="K149" i="45"/>
  <c r="K151" i="45" s="1"/>
  <c r="J120" i="45"/>
  <c r="J147" i="58" l="1"/>
  <c r="J148" i="58" s="1"/>
  <c r="E143" i="58"/>
  <c r="J141" i="58"/>
  <c r="J142" i="58" s="1"/>
  <c r="E141" i="58"/>
  <c r="E144" i="58" s="1"/>
  <c r="E142" i="58"/>
  <c r="K165" i="58"/>
  <c r="K169" i="58" s="1"/>
  <c r="J122" i="45"/>
  <c r="J123" i="45" s="1"/>
  <c r="J125" i="45" s="1"/>
  <c r="J130" i="45" s="1"/>
  <c r="J74" i="45"/>
  <c r="J76" i="45" s="1"/>
  <c r="K73" i="45" s="1"/>
  <c r="K152" i="45"/>
  <c r="K107" i="45" s="1"/>
  <c r="K153" i="45"/>
  <c r="K157" i="45" s="1"/>
  <c r="K75" i="45" l="1"/>
  <c r="K76" i="45" s="1"/>
  <c r="E134" i="45"/>
  <c r="J132" i="45"/>
  <c r="J133" i="45" s="1"/>
  <c r="E133" i="45"/>
  <c r="E132" i="45"/>
  <c r="E135" i="45" s="1"/>
</calcChain>
</file>

<file path=xl/sharedStrings.xml><?xml version="1.0" encoding="utf-8"?>
<sst xmlns="http://schemas.openxmlformats.org/spreadsheetml/2006/main" count="1020" uniqueCount="226">
  <si>
    <t>Base Rental Revenue Growth</t>
  </si>
  <si>
    <t>Base Rental Revenues</t>
  </si>
  <si>
    <t>Expense Reimbursement Revenue</t>
  </si>
  <si>
    <t>Gross Revenues</t>
  </si>
  <si>
    <t>Net Base Rental Revenue</t>
  </si>
  <si>
    <t>Ancillary Income Growth</t>
  </si>
  <si>
    <t>Operating Expense Growth</t>
  </si>
  <si>
    <t>Less:  Real Estate Taxes</t>
  </si>
  <si>
    <t>Total Expenses</t>
  </si>
  <si>
    <t>Less:  Cap Ex</t>
  </si>
  <si>
    <t>Less:  TI</t>
  </si>
  <si>
    <t>Less:  Leasing Commissions</t>
  </si>
  <si>
    <t>Net Sales Price</t>
  </si>
  <si>
    <t>Gross Sales Price</t>
  </si>
  <si>
    <t>Net Sales Proceeds</t>
  </si>
  <si>
    <t>Net Taxable Income (Loss)</t>
  </si>
  <si>
    <t>Year 1</t>
  </si>
  <si>
    <t>Year 2</t>
  </si>
  <si>
    <t>Year 3</t>
  </si>
  <si>
    <t>Year 4</t>
  </si>
  <si>
    <t>Year 5</t>
  </si>
  <si>
    <t>Year 6</t>
  </si>
  <si>
    <t>Year 7</t>
  </si>
  <si>
    <t>Less:  Debt Service Payment</t>
  </si>
  <si>
    <t>Purchase Price</t>
  </si>
  <si>
    <t>Loan Size</t>
  </si>
  <si>
    <t>Total TIs Depreciation</t>
  </si>
  <si>
    <t>Capital Expenditures Depreciation On</t>
  </si>
  <si>
    <t>Total Annual Depreciation Expense</t>
  </si>
  <si>
    <t>Forward</t>
  </si>
  <si>
    <t>Assumptions:</t>
  </si>
  <si>
    <t>TI Depreciation On</t>
  </si>
  <si>
    <t>Year 1 TI Spend</t>
  </si>
  <si>
    <t>Year 2 TI Spend</t>
  </si>
  <si>
    <t>Year 3 TI Spend</t>
  </si>
  <si>
    <t>Year 4 TI Spend</t>
  </si>
  <si>
    <t>Year 5 TI Spend</t>
  </si>
  <si>
    <t>Year 6 TI Spend</t>
  </si>
  <si>
    <t>Year 7 TI Spend</t>
  </si>
  <si>
    <t>Equity</t>
  </si>
  <si>
    <t>Loan Points (funded by Equity)</t>
  </si>
  <si>
    <t>Vacancy % Gross Revenues</t>
  </si>
  <si>
    <t>Loan Amortization Term</t>
  </si>
  <si>
    <t>Interest Rate</t>
  </si>
  <si>
    <t>Annual Debt Service Payment</t>
  </si>
  <si>
    <t>Amort
Period</t>
  </si>
  <si>
    <t>Beginning
Balance</t>
  </si>
  <si>
    <t>Interest</t>
  </si>
  <si>
    <t>Principal</t>
  </si>
  <si>
    <t>Ending
Balance</t>
  </si>
  <si>
    <t>Year #</t>
  </si>
  <si>
    <t>Implied Land Value</t>
  </si>
  <si>
    <t>Depreciable Basis</t>
  </si>
  <si>
    <t>Depreciation Timeline</t>
  </si>
  <si>
    <t>Annual Depreciation</t>
  </si>
  <si>
    <t>Leslie Court Building Depreciation Detail</t>
  </si>
  <si>
    <t>Years of Loan Points Amortization</t>
  </si>
  <si>
    <t>Accumulated Depreciation Tax Rate</t>
  </si>
  <si>
    <t>Capital Gains Tax Rate</t>
  </si>
  <si>
    <t>Tax Rate</t>
  </si>
  <si>
    <t>Suspended Tax Loss Detail Backup</t>
  </si>
  <si>
    <t>Plus: Annual Losses</t>
  </si>
  <si>
    <t xml:space="preserve">Year-End Reserve Balance </t>
  </si>
  <si>
    <t>Capex Reserve at Closing</t>
  </si>
  <si>
    <t>Year 1 Cap Ex Spend</t>
  </si>
  <si>
    <t>Year 2 Cap Ex Spend</t>
  </si>
  <si>
    <t>Year 3 Cap Ex Spend</t>
  </si>
  <si>
    <t>Year 4 Cap Ex Spend</t>
  </si>
  <si>
    <t>Year 5 Cap Ex Spend</t>
  </si>
  <si>
    <t>Year 6 Cap Ex Spend</t>
  </si>
  <si>
    <t>Year 7 Cap Ex Spend</t>
  </si>
  <si>
    <t>Total Cap Ex Depreciation</t>
  </si>
  <si>
    <t>Time 0</t>
  </si>
  <si>
    <t>Leslie Court Apartments Cash Flow Projection</t>
  </si>
  <si>
    <t>Less:  Operating Expenses</t>
  </si>
  <si>
    <t>Change in Cap Ex</t>
  </si>
  <si>
    <t>Change in TI</t>
  </si>
  <si>
    <t>Change in Leasing Commissions</t>
  </si>
  <si>
    <t>Decline Stage</t>
  </si>
  <si>
    <t>Recovery Stage</t>
  </si>
  <si>
    <t>Acquisition</t>
  </si>
  <si>
    <t>Discount Rate</t>
  </si>
  <si>
    <t>Stable and Sale</t>
  </si>
  <si>
    <t>IRR</t>
  </si>
  <si>
    <t>Leslie Court TI and Cap Ex Depreciation Schedule Detail</t>
  </si>
  <si>
    <t>Net Sales Proceeds Calculation</t>
  </si>
  <si>
    <t xml:space="preserve"> Effective Gross Income (EGI)</t>
  </si>
  <si>
    <t xml:space="preserve"> Net Operating Income (NOI)</t>
  </si>
  <si>
    <t xml:space="preserve"> Taxable Income (Loss)</t>
  </si>
  <si>
    <t>Less Outstanding Mortgage Balance</t>
  </si>
  <si>
    <t xml:space="preserve"> After-Tax Levered Cash Flow</t>
  </si>
  <si>
    <t>Year 6 Sale Capitalization Rate</t>
  </si>
  <si>
    <t>Month #</t>
  </si>
  <si>
    <t>Plus:  TIs</t>
  </si>
  <si>
    <t>Plus:  Principal Amortization</t>
  </si>
  <si>
    <t>Less:  Application of Suspended Losses</t>
  </si>
  <si>
    <t>Less:  Tax Liability</t>
  </si>
  <si>
    <t>Less:  Outstanding Mortgage Balance</t>
  </si>
  <si>
    <t>Less:  Initial Equity Investment</t>
  </si>
  <si>
    <t>Less:  Vacancies</t>
  </si>
  <si>
    <t>Plus:  Ancillary Income</t>
  </si>
  <si>
    <t>Less:  Loan Points</t>
  </si>
  <si>
    <t>Total Positive After-Tax Cash Flows</t>
  </si>
  <si>
    <t>Gross Sales Price = ( Year 7 Adjusted NOI / Cap Rate )</t>
  </si>
  <si>
    <t>Less Selling Costs</t>
  </si>
  <si>
    <t>Acquisition Cost</t>
  </si>
  <si>
    <t>Sale Income Tax Liability Accounting</t>
  </si>
  <si>
    <t>Leslie Court Sale Income Tax and Net Sales Proceeds Calculation</t>
  </si>
  <si>
    <t>Leslie Court Apartments Cash Flow Projection - 9.00% Exit Cap</t>
  </si>
  <si>
    <t>Less Adjusted Cost Basis:</t>
  </si>
  <si>
    <t xml:space="preserve"> After-Tax Cash Flow</t>
  </si>
  <si>
    <t>Net Sales Proceeds % Total</t>
  </si>
  <si>
    <t>Selling Costs % Gross Sales Price</t>
  </si>
  <si>
    <t xml:space="preserve"> Before-Tax Levered Cash Flow</t>
  </si>
  <si>
    <t>Net Cash Flow</t>
  </si>
  <si>
    <t>Multiple</t>
  </si>
  <si>
    <t>Equity Investment
Performance Indicators</t>
  </si>
  <si>
    <t xml:space="preserve"> &lt;&lt;&lt; EXPAND FOR FIG 6.2 &amp; 6.8</t>
  </si>
  <si>
    <t>COLLAPSE FOR FIG 6.7 &gt;&gt;&gt;</t>
  </si>
  <si>
    <t>Components of Capital Gain:</t>
  </si>
  <si>
    <t>Depreciation Recapture</t>
  </si>
  <si>
    <t>Leasing Cost Amortization On</t>
  </si>
  <si>
    <t>Year 1 Leasing Cost Spend</t>
  </si>
  <si>
    <t>Year 2 Leasing Cost Spend</t>
  </si>
  <si>
    <t>Year 3 Leasing Cost Spend</t>
  </si>
  <si>
    <t>Year 4 Leasing Cost Spend</t>
  </si>
  <si>
    <t>Year 5 Leasing Cost Spend</t>
  </si>
  <si>
    <t>Total Leasing Cost Amortization</t>
  </si>
  <si>
    <t>Year 6  Leasing Cost Spend</t>
  </si>
  <si>
    <t xml:space="preserve">Beginning of Year Reserve Balance </t>
  </si>
  <si>
    <t>Contribution</t>
  </si>
  <si>
    <t>Balance after Contribution</t>
  </si>
  <si>
    <t>Replacement Reserve Account Detail Backup</t>
  </si>
  <si>
    <t>Draw for Cap Ex</t>
  </si>
  <si>
    <t>Draw Beyond Annual Contribution Amount</t>
  </si>
  <si>
    <t>Cap Ex</t>
  </si>
  <si>
    <t>Amount of Cap Ex required to be funded by NOI</t>
  </si>
  <si>
    <t>Less:  Loan Points Amortization</t>
  </si>
  <si>
    <t>Plus Tenant Improvements and Capital Improvements</t>
  </si>
  <si>
    <t>Less Accumulated Depreciation</t>
  </si>
  <si>
    <t>A</t>
  </si>
  <si>
    <t>B</t>
  </si>
  <si>
    <t>C</t>
  </si>
  <si>
    <t>D</t>
  </si>
  <si>
    <t>E</t>
  </si>
  <si>
    <t>F</t>
  </si>
  <si>
    <t>G</t>
  </si>
  <si>
    <t>H</t>
  </si>
  <si>
    <t>I</t>
  </si>
  <si>
    <t>J</t>
  </si>
  <si>
    <t>K</t>
  </si>
  <si>
    <t>L</t>
  </si>
  <si>
    <t>M</t>
  </si>
  <si>
    <t>N</t>
  </si>
  <si>
    <t>O</t>
  </si>
  <si>
    <t>P</t>
  </si>
  <si>
    <t>R</t>
  </si>
  <si>
    <t>Q</t>
  </si>
  <si>
    <t>S</t>
  </si>
  <si>
    <t>T</t>
  </si>
  <si>
    <t>Notes</t>
  </si>
  <si>
    <t>Line</t>
  </si>
  <si>
    <t>A + B</t>
  </si>
  <si>
    <t>D + E + F</t>
  </si>
  <si>
    <t>C - G</t>
  </si>
  <si>
    <t>-F</t>
  </si>
  <si>
    <t>H - I</t>
  </si>
  <si>
    <t>I + J</t>
  </si>
  <si>
    <t>Rate * I</t>
  </si>
  <si>
    <t>Rate * J</t>
  </si>
  <si>
    <t>L + M</t>
  </si>
  <si>
    <t>Property Appreciation</t>
  </si>
  <si>
    <t>On Accumulated Depreciation</t>
  </si>
  <si>
    <t>On Property Appreciation</t>
  </si>
  <si>
    <t>Total Sale Income Tax Liability</t>
  </si>
  <si>
    <t>Capital Gains Tax on Sale:</t>
  </si>
  <si>
    <t>Less Sale Income Tax Liability</t>
  </si>
  <si>
    <t>-% * A</t>
  </si>
  <si>
    <t>Less:  Replacement Reserve (RR)</t>
  </si>
  <si>
    <t>Sale Year (end of year)</t>
  </si>
  <si>
    <t>Loan Points Amortization Schedule Backup Detail</t>
  </si>
  <si>
    <t>Cumulative Amortization</t>
  </si>
  <si>
    <t>Still Unamortized at Year-end</t>
  </si>
  <si>
    <t>Cumulative Cost</t>
  </si>
  <si>
    <t>Loan Points Amortization</t>
  </si>
  <si>
    <t>O + P</t>
  </si>
  <si>
    <t>-N</t>
  </si>
  <si>
    <t>Q + R + S</t>
  </si>
  <si>
    <t>Beginning of Period Balance *</t>
  </si>
  <si>
    <t>Less: Application of Suspended Losses *</t>
  </si>
  <si>
    <t>End of Period Balance *</t>
  </si>
  <si>
    <t>* Negative values in the Balance lines indicate there are deferred income tax loss amounts that can be applied. In the year of sale, if there is a Beginning of Period Balance, the entire balance will be applied.</t>
  </si>
  <si>
    <t>Year</t>
  </si>
  <si>
    <t>Acquisition Loan Amortization Schedule - Annual Report</t>
  </si>
  <si>
    <t>Acquisition Loan Amortization Schedule - Monthly-based Calculation</t>
  </si>
  <si>
    <t>Less:  Depreciation (Purchase Price)</t>
  </si>
  <si>
    <t>Less:  Depreciation (TIs)</t>
  </si>
  <si>
    <t>Less:  Depreciation (Cap Ex)</t>
  </si>
  <si>
    <r>
      <t xml:space="preserve"> Adjusted Net Operating Income </t>
    </r>
    <r>
      <rPr>
        <b/>
        <vertAlign val="superscript"/>
        <sz val="9"/>
        <color theme="0"/>
        <rFont val="Calibri"/>
        <family val="2"/>
        <scheme val="minor"/>
      </rPr>
      <t>1</t>
    </r>
  </si>
  <si>
    <r>
      <t xml:space="preserve">Plus:  Refund at sale of RR acct. bal. </t>
    </r>
    <r>
      <rPr>
        <vertAlign val="superscript"/>
        <sz val="9"/>
        <color theme="1" tint="0.249977111117893"/>
        <rFont val="Calibri"/>
        <family val="2"/>
        <scheme val="minor"/>
      </rPr>
      <t>3</t>
    </r>
  </si>
  <si>
    <t>Less:  Leasing Commissions Amortization</t>
  </si>
  <si>
    <t>Plus:  Leasing Commissions</t>
  </si>
  <si>
    <r>
      <t xml:space="preserve">Plus:  Cash Transfer to RR account </t>
    </r>
    <r>
      <rPr>
        <vertAlign val="superscript"/>
        <sz val="9"/>
        <color theme="1" tint="0.249977111117893"/>
        <rFont val="Calibri"/>
        <family val="2"/>
        <scheme val="minor"/>
      </rPr>
      <t>2</t>
    </r>
  </si>
  <si>
    <r>
      <t xml:space="preserve">1. Adjusted Net Operating Income (a.k.a. Unlevered Cash Flow) is defined as NOI (which is already net of the Replacement Reserve contribution) - TI - Leasing Commissions - only the Cap Ex amount NOT covered by the Reserve Balance available (if any).  As a result, if there are </t>
    </r>
    <r>
      <rPr>
        <u/>
        <sz val="9"/>
        <color theme="1" tint="0.249977111117893"/>
        <rFont val="Calibri"/>
        <family val="2"/>
        <scheme val="minor"/>
      </rPr>
      <t>sufficient</t>
    </r>
    <r>
      <rPr>
        <sz val="9"/>
        <color theme="1" tint="0.249977111117893"/>
        <rFont val="Calibri"/>
        <family val="2"/>
        <scheme val="minor"/>
      </rPr>
      <t xml:space="preserve"> Replacement Reserves to fund the annual Cap Ex, the Adjusted NOI will </t>
    </r>
    <r>
      <rPr>
        <u/>
        <sz val="9"/>
        <color theme="1" tint="0.249977111117893"/>
        <rFont val="Calibri"/>
        <family val="2"/>
        <scheme val="minor"/>
      </rPr>
      <t>not</t>
    </r>
    <r>
      <rPr>
        <sz val="9"/>
        <color theme="1" tint="0.249977111117893"/>
        <rFont val="Calibri"/>
        <family val="2"/>
        <scheme val="minor"/>
      </rPr>
      <t xml:space="preserve"> be reduced by the Cap Ex amount.
2. Based on the presence of a Replacement Reserve account and how we define Adjusted NOI, instead of carrying the "Plus: Cap Ex" line as shown in Chapter 5, we replace that line with the "Plus: Cash Transfer to RR account" line, which adds back only the Replacement Reserve contribution amount.
3. This line is for the sweep to equity of any Replacement Reserve account balance remaining at sale. </t>
    </r>
  </si>
  <si>
    <t>Leasing Commissions Amort. Schedule Backup Detail</t>
  </si>
  <si>
    <t>Adjusted Cost Basis</t>
  </si>
  <si>
    <t>Gain-on-Sale (Capital Gain)</t>
  </si>
  <si>
    <r>
      <t xml:space="preserve">1. Adjusted Net Operating Income (a.k.a. Unlevered Cash Flow) is defined as NOI (which is already net of the Replacement Reserve contribution) - TI - Leasing Commissions - only the Cap Ex amount NOT covered by the Reserve Balance available (if any).  As a result, if there are </t>
    </r>
    <r>
      <rPr>
        <u/>
        <sz val="9.5"/>
        <color theme="1" tint="0.249977111117893"/>
        <rFont val="Calibri"/>
        <family val="2"/>
        <scheme val="minor"/>
      </rPr>
      <t>sufficient</t>
    </r>
    <r>
      <rPr>
        <sz val="9.5"/>
        <color theme="1" tint="0.249977111117893"/>
        <rFont val="Calibri"/>
        <family val="2"/>
        <scheme val="minor"/>
      </rPr>
      <t xml:space="preserve"> Replacement Reserves to fund the annual Cap Ex, the Adjusted NOI will </t>
    </r>
    <r>
      <rPr>
        <u/>
        <sz val="9.5"/>
        <color theme="1" tint="0.249977111117893"/>
        <rFont val="Calibri"/>
        <family val="2"/>
        <scheme val="minor"/>
      </rPr>
      <t>not</t>
    </r>
    <r>
      <rPr>
        <sz val="9.5"/>
        <color theme="1" tint="0.249977111117893"/>
        <rFont val="Calibri"/>
        <family val="2"/>
        <scheme val="minor"/>
      </rPr>
      <t xml:space="preserve"> be reduced by the Cap Ex amount.
2. Based on the presence of a Replacement Reserve account and how we define Adjusted NOI, instead of carrying the "Plus: Cap Ex" line as shown in Chapter 5, we replace that line with the "Plus: Cash Transfer to RR account" line, which adds back only the Replacement Reserve contribution amount.
3. This line is for the sweep to equity of any Replacement Reserve account balance remaining at sale. </t>
    </r>
  </si>
  <si>
    <t xml:space="preserve"> Adjusted Net Operating Income (1)</t>
  </si>
  <si>
    <t>Plus:  Cash Transfer to RR account (2)</t>
  </si>
  <si>
    <t>Plus:  Refund at sale of RR acct. bal. (3)</t>
  </si>
  <si>
    <t>Plus: Depreciation (Purchase Price)</t>
  </si>
  <si>
    <t>Plus: Depreciation (TIs)</t>
  </si>
  <si>
    <t>Plus: Depreciation (Cap Ex)</t>
  </si>
  <si>
    <t>Plus: Leasing Commissions Amortization</t>
  </si>
  <si>
    <t xml:space="preserve">Plus: Loan Points Amortization </t>
  </si>
  <si>
    <t>Less: TIs</t>
  </si>
  <si>
    <t>Less: Leasing Commissions</t>
  </si>
  <si>
    <t>Less: Cap Ex</t>
  </si>
  <si>
    <t>Less: Principal Amortization</t>
  </si>
  <si>
    <t>Alternate After-Tax Cash Flow Calculation</t>
  </si>
  <si>
    <t>Years 1-6 TIs and Cap Ex</t>
  </si>
  <si>
    <t>Years 1-6 Depreciation amounts</t>
  </si>
  <si>
    <t>D4 from Fig 6.2, 6.7, 6.8 tab</t>
  </si>
  <si>
    <t>Lines Not Shown in Text</t>
  </si>
  <si>
    <t>Fill in the blue-shaded cells by following the instructions underneath the Figure in the textbook.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</si>
</sst>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44" formatCode="_(&quot;$&quot;* #,##0.00_);_(&quot;$&quot;* \(#,##0.00\);_(&quot;$&quot;* &quot;-&quot;??_);_(@_)"/>
    <numFmt numFmtId="43" formatCode="_(* #,##0.00_);_(* \(#,##0.00\);_(* &quot;-&quot;??_);_(@_)"/>
    <numFmt numFmtId="164" formatCode="General_)"/>
    <numFmt numFmtId="165" formatCode="0.0%"/>
    <numFmt numFmtId="166" formatCode="_(&quot;$&quot;* #,##0_);_(&quot;$&quot;* \(#,##0\);_(&quot;$&quot;* &quot;-&quot;??_);_(@_)"/>
    <numFmt numFmtId="167" formatCode="_(* #,##0_);_(* \(#,##0\);_(* &quot;-&quot;??_);_(@_)"/>
    <numFmt numFmtId="168" formatCode="#,##0."/>
    <numFmt numFmtId="169" formatCode="&quot;$&quot;#."/>
    <numFmt numFmtId="170" formatCode="#.00"/>
    <numFmt numFmtId="171" formatCode="&quot;$&quot;#,##0"/>
    <numFmt numFmtId="172" formatCode="#,##0&quot;-year lease&quot;"/>
    <numFmt numFmtId="173" formatCode="0.00%\ &quot;LTC&quot;"/>
    <numFmt numFmtId="174" formatCode="&quot;Year&quot;\ #,##0"/>
    <numFmt numFmtId="175" formatCode="#,##0.00\ &quot;years&quot;"/>
    <numFmt numFmtId="176" formatCode="&quot;NPV at&quot;\ 0%"/>
    <numFmt numFmtId="178" formatCode="&quot;Straightline over&quot;\ 0&quot;-year schedule&quot;"/>
    <numFmt numFmtId="179" formatCode="0%\ &quot;in 1st year&quot;"/>
    <numFmt numFmtId="180" formatCode="#,##0\ &quot;months&quot;"/>
    <numFmt numFmtId="181" formatCode="0.00&quot;x&quot;"/>
    <numFmt numFmtId="182" formatCode="0.0%\ &quot;of GR&quot;"/>
    <numFmt numFmtId="183" formatCode="0&quot;-year schedule&quot;"/>
    <numFmt numFmtId="184" formatCode="&quot;All Contents Copyright © 2018-&quot;###0\ &quot;by Dr. Peter Linneman. All rights reserved.&quot;"/>
  </numFmts>
  <fonts count="34" x14ac:knownFonts="1">
    <font>
      <sz val="11"/>
      <color theme="1"/>
      <name val="Calibri"/>
      <family val="2"/>
      <scheme val="minor"/>
    </font>
    <font>
      <sz val="10"/>
      <name val="Arial"/>
      <family val="2"/>
    </font>
    <font>
      <sz val="12"/>
      <name val="Courier"/>
      <family val="3"/>
    </font>
    <font>
      <sz val="1"/>
      <color indexed="8"/>
      <name val="Courier"/>
      <family val="3"/>
    </font>
    <font>
      <sz val="10"/>
      <name val="Verdana"/>
      <family val="2"/>
    </font>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color theme="0"/>
      <name val="Calibri"/>
      <family val="2"/>
      <scheme val="minor"/>
    </font>
    <font>
      <b/>
      <sz val="9"/>
      <color rgb="FF0000FF"/>
      <name val="Calibri"/>
      <family val="2"/>
      <scheme val="minor"/>
    </font>
    <font>
      <sz val="9"/>
      <color rgb="FF0000FF"/>
      <name val="Calibri"/>
      <family val="2"/>
      <scheme val="minor"/>
    </font>
    <font>
      <sz val="11"/>
      <color rgb="FF0000FF"/>
      <name val="Calibri"/>
      <family val="2"/>
      <scheme val="minor"/>
    </font>
    <font>
      <i/>
      <sz val="9"/>
      <color theme="1"/>
      <name val="Calibri"/>
      <family val="2"/>
      <scheme val="minor"/>
    </font>
    <font>
      <b/>
      <sz val="9"/>
      <color indexed="9"/>
      <name val="Calibri"/>
      <family val="2"/>
      <scheme val="minor"/>
    </font>
    <font>
      <b/>
      <sz val="9"/>
      <color theme="1" tint="0.249977111117893"/>
      <name val="Calibri"/>
      <family val="2"/>
      <scheme val="minor"/>
    </font>
    <font>
      <sz val="9"/>
      <color theme="1" tint="0.249977111117893"/>
      <name val="Calibri"/>
      <family val="2"/>
      <scheme val="minor"/>
    </font>
    <font>
      <i/>
      <sz val="9"/>
      <color theme="1" tint="0.249977111117893"/>
      <name val="Calibri"/>
      <family val="2"/>
      <scheme val="minor"/>
    </font>
    <font>
      <sz val="7"/>
      <color theme="1" tint="0.249977111117893"/>
      <name val="Calibri"/>
      <family val="2"/>
      <scheme val="minor"/>
    </font>
    <font>
      <b/>
      <u/>
      <sz val="9"/>
      <color theme="1" tint="0.249977111117893"/>
      <name val="Calibri"/>
      <family val="2"/>
      <scheme val="minor"/>
    </font>
    <font>
      <b/>
      <sz val="9"/>
      <color rgb="FFFF0000"/>
      <name val="Calibri"/>
      <family val="2"/>
      <scheme val="minor"/>
    </font>
    <font>
      <b/>
      <sz val="9"/>
      <color theme="1" tint="0.34998626667073579"/>
      <name val="Calibri"/>
      <family val="2"/>
      <scheme val="minor"/>
    </font>
    <font>
      <sz val="9"/>
      <color theme="1" tint="0.34998626667073579"/>
      <name val="Calibri"/>
      <family val="2"/>
      <scheme val="minor"/>
    </font>
    <font>
      <sz val="9"/>
      <color theme="1" tint="0.24994659260841701"/>
      <name val="Calibri"/>
      <family val="2"/>
      <scheme val="minor"/>
    </font>
    <font>
      <i/>
      <sz val="9"/>
      <color theme="1" tint="0.34998626667073579"/>
      <name val="Calibri"/>
      <family val="2"/>
      <scheme val="minor"/>
    </font>
    <font>
      <sz val="10"/>
      <color theme="1" tint="0.249977111117893"/>
      <name val="Calibri"/>
      <family val="2"/>
      <scheme val="minor"/>
    </font>
    <font>
      <i/>
      <sz val="9"/>
      <color theme="1" tint="0.24994659260841701"/>
      <name val="Calibri"/>
      <family val="2"/>
      <scheme val="minor"/>
    </font>
    <font>
      <b/>
      <vertAlign val="superscript"/>
      <sz val="9"/>
      <color theme="0"/>
      <name val="Calibri"/>
      <family val="2"/>
      <scheme val="minor"/>
    </font>
    <font>
      <vertAlign val="superscript"/>
      <sz val="9"/>
      <color theme="1" tint="0.249977111117893"/>
      <name val="Calibri"/>
      <family val="2"/>
      <scheme val="minor"/>
    </font>
    <font>
      <u/>
      <sz val="9"/>
      <color theme="1" tint="0.249977111117893"/>
      <name val="Calibri"/>
      <family val="2"/>
      <scheme val="minor"/>
    </font>
    <font>
      <sz val="9.5"/>
      <color theme="1" tint="0.249977111117893"/>
      <name val="Calibri"/>
      <family val="2"/>
      <scheme val="minor"/>
    </font>
    <font>
      <u/>
      <sz val="9.5"/>
      <color theme="1" tint="0.249977111117893"/>
      <name val="Calibri"/>
      <family val="2"/>
      <scheme val="minor"/>
    </font>
    <font>
      <b/>
      <sz val="9.5"/>
      <color theme="1" tint="0.249977111117893"/>
      <name val="Calibri"/>
      <family val="2"/>
      <scheme val="minor"/>
    </font>
    <font>
      <sz val="9"/>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3F67B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2C58A1"/>
        <bgColor indexed="64"/>
      </patternFill>
    </fill>
    <fill>
      <patternFill patternType="solid">
        <fgColor theme="3" tint="0.79998168889431442"/>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3F67B1"/>
      </left>
      <right/>
      <top/>
      <bottom/>
      <diagonal/>
    </border>
    <border>
      <left style="thick">
        <color rgb="FF3F67B1"/>
      </left>
      <right/>
      <top style="thick">
        <color rgb="FF3F67B1"/>
      </top>
      <bottom/>
      <diagonal/>
    </border>
    <border>
      <left/>
      <right style="thick">
        <color rgb="FF3F67B1"/>
      </right>
      <top style="thick">
        <color rgb="FF3F67B1"/>
      </top>
      <bottom/>
      <diagonal/>
    </border>
    <border>
      <left style="thick">
        <color rgb="FF3F67B1"/>
      </left>
      <right/>
      <top style="thick">
        <color rgb="FF3F67B1"/>
      </top>
      <bottom style="thick">
        <color rgb="FF3F67B1"/>
      </bottom>
      <diagonal/>
    </border>
    <border>
      <left/>
      <right/>
      <top style="thick">
        <color rgb="FF3F67B1"/>
      </top>
      <bottom style="thick">
        <color rgb="FF3F67B1"/>
      </bottom>
      <diagonal/>
    </border>
    <border>
      <left/>
      <right style="thick">
        <color rgb="FF3F67B1"/>
      </right>
      <top style="thick">
        <color rgb="FF3F67B1"/>
      </top>
      <bottom style="thick">
        <color rgb="FF3F67B1"/>
      </bottom>
      <diagonal/>
    </border>
    <border>
      <left/>
      <right style="thick">
        <color rgb="FF3F67B1"/>
      </right>
      <top/>
      <bottom/>
      <diagonal/>
    </border>
    <border>
      <left style="thick">
        <color rgb="FF3F67B1"/>
      </left>
      <right/>
      <top/>
      <bottom style="thick">
        <color rgb="FF3F67B1"/>
      </bottom>
      <diagonal/>
    </border>
    <border>
      <left/>
      <right/>
      <top/>
      <bottom style="thick">
        <color rgb="FF3F67B1"/>
      </bottom>
      <diagonal/>
    </border>
    <border>
      <left/>
      <right style="thick">
        <color rgb="FF3F67B1"/>
      </right>
      <top/>
      <bottom style="thick">
        <color rgb="FF3F67B1"/>
      </bottom>
      <diagonal/>
    </border>
    <border>
      <left/>
      <right/>
      <top style="thick">
        <color rgb="FF3F67B1"/>
      </top>
      <bottom/>
      <diagonal/>
    </border>
    <border>
      <left style="hair">
        <color indexed="64"/>
      </left>
      <right/>
      <top/>
      <bottom/>
      <diagonal/>
    </border>
    <border>
      <left style="double">
        <color indexed="64"/>
      </left>
      <right style="thick">
        <color rgb="FF3F67B1"/>
      </right>
      <top style="double">
        <color indexed="64"/>
      </top>
      <bottom/>
      <diagonal/>
    </border>
    <border>
      <left style="thick">
        <color rgb="FF3F67B1"/>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ck">
        <color rgb="FF3F67B1"/>
      </right>
      <top/>
      <bottom/>
      <diagonal/>
    </border>
    <border>
      <left/>
      <right style="double">
        <color indexed="64"/>
      </right>
      <top/>
      <bottom/>
      <diagonal/>
    </border>
    <border>
      <left style="double">
        <color indexed="64"/>
      </left>
      <right style="thick">
        <color rgb="FF3F67B1"/>
      </right>
      <top/>
      <bottom style="double">
        <color indexed="64"/>
      </bottom>
      <diagonal/>
    </border>
    <border>
      <left style="thick">
        <color rgb="FF3F67B1"/>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s>
  <cellStyleXfs count="16">
    <xf numFmtId="0" fontId="0" fillId="0" borderId="0"/>
    <xf numFmtId="43" fontId="5" fillId="0" borderId="0" applyFont="0" applyFill="0" applyBorder="0" applyAlignment="0" applyProtection="0"/>
    <xf numFmtId="43" fontId="1" fillId="0" borderId="0" applyFont="0" applyFill="0" applyBorder="0" applyAlignment="0" applyProtection="0"/>
    <xf numFmtId="168" fontId="3" fillId="0" borderId="0">
      <protection locked="0"/>
    </xf>
    <xf numFmtId="44" fontId="5" fillId="0" borderId="0" applyFont="0" applyFill="0" applyBorder="0" applyAlignment="0" applyProtection="0"/>
    <xf numFmtId="44" fontId="1" fillId="0" borderId="0" applyFont="0" applyFill="0" applyBorder="0" applyAlignment="0" applyProtection="0"/>
    <xf numFmtId="169" fontId="3" fillId="0" borderId="0">
      <protection locked="0"/>
    </xf>
    <xf numFmtId="0" fontId="3" fillId="0" borderId="0">
      <protection locked="0"/>
    </xf>
    <xf numFmtId="170" fontId="3" fillId="0" borderId="0">
      <protection locked="0"/>
    </xf>
    <xf numFmtId="0" fontId="1" fillId="0" borderId="0"/>
    <xf numFmtId="0" fontId="5" fillId="0" borderId="0"/>
    <xf numFmtId="164" fontId="2" fillId="0" borderId="0"/>
    <xf numFmtId="0" fontId="4" fillId="0" borderId="0"/>
    <xf numFmtId="9" fontId="5" fillId="0" borderId="0" applyFont="0" applyFill="0" applyBorder="0" applyAlignment="0" applyProtection="0"/>
    <xf numFmtId="9" fontId="1" fillId="0" borderId="0" applyFont="0" applyFill="0" applyBorder="0" applyAlignment="0" applyProtection="0"/>
    <xf numFmtId="0" fontId="1" fillId="0" borderId="0"/>
  </cellStyleXfs>
  <cellXfs count="378">
    <xf numFmtId="0" fontId="0" fillId="0" borderId="0" xfId="0"/>
    <xf numFmtId="0" fontId="6" fillId="0" borderId="0" xfId="0" applyFont="1"/>
    <xf numFmtId="0" fontId="6" fillId="2" borderId="0" xfId="0" applyFont="1" applyFill="1"/>
    <xf numFmtId="171" fontId="10" fillId="0" borderId="0" xfId="0" applyNumberFormat="1" applyFont="1"/>
    <xf numFmtId="10" fontId="6" fillId="0" borderId="0" xfId="0" applyNumberFormat="1" applyFont="1"/>
    <xf numFmtId="10" fontId="10" fillId="0" borderId="0" xfId="0" applyNumberFormat="1" applyFont="1"/>
    <xf numFmtId="171" fontId="6" fillId="0" borderId="0" xfId="0" applyNumberFormat="1" applyFont="1"/>
    <xf numFmtId="0" fontId="11" fillId="0" borderId="0" xfId="0" applyFont="1"/>
    <xf numFmtId="0" fontId="12" fillId="0" borderId="0" xfId="0" applyFont="1"/>
    <xf numFmtId="173" fontId="10" fillId="0" borderId="0" xfId="0" applyNumberFormat="1" applyFont="1"/>
    <xf numFmtId="9" fontId="10" fillId="0" borderId="0" xfId="13" applyFont="1" applyAlignment="1">
      <alignment horizontal="left" indent="1"/>
    </xf>
    <xf numFmtId="172" fontId="10" fillId="0" borderId="0" xfId="0" applyNumberFormat="1" applyFont="1" applyAlignment="1">
      <alignment horizontal="left" indent="1"/>
    </xf>
    <xf numFmtId="38" fontId="6" fillId="3" borderId="0" xfId="0" applyNumberFormat="1" applyFont="1" applyFill="1"/>
    <xf numFmtId="38" fontId="6" fillId="3" borderId="9" xfId="0" applyNumberFormat="1" applyFont="1" applyFill="1" applyBorder="1"/>
    <xf numFmtId="0" fontId="13" fillId="0" borderId="0" xfId="0" applyFont="1"/>
    <xf numFmtId="0" fontId="6" fillId="0" borderId="0" xfId="0" applyFont="1" applyAlignment="1">
      <alignment horizontal="center"/>
    </xf>
    <xf numFmtId="38" fontId="6" fillId="0" borderId="0" xfId="0" applyNumberFormat="1" applyFont="1"/>
    <xf numFmtId="6" fontId="7" fillId="0" borderId="0" xfId="0" applyNumberFormat="1" applyFont="1"/>
    <xf numFmtId="0" fontId="6" fillId="0" borderId="13" xfId="0" applyFont="1" applyBorder="1"/>
    <xf numFmtId="38" fontId="6" fillId="0" borderId="12" xfId="0" applyNumberFormat="1" applyFont="1" applyBorder="1"/>
    <xf numFmtId="6" fontId="7" fillId="0" borderId="12" xfId="0" applyNumberFormat="1" applyFont="1" applyBorder="1"/>
    <xf numFmtId="0" fontId="6" fillId="0" borderId="9" xfId="0" applyFont="1" applyBorder="1"/>
    <xf numFmtId="38" fontId="6" fillId="0" borderId="13" xfId="0" applyNumberFormat="1" applyFont="1" applyBorder="1"/>
    <xf numFmtId="175" fontId="10" fillId="0" borderId="0" xfId="0" applyNumberFormat="1" applyFont="1"/>
    <xf numFmtId="0" fontId="15" fillId="0" borderId="0" xfId="0" applyFont="1"/>
    <xf numFmtId="0" fontId="16" fillId="0" borderId="0" xfId="0" applyFont="1"/>
    <xf numFmtId="0" fontId="17" fillId="0" borderId="0" xfId="0" applyFont="1"/>
    <xf numFmtId="171" fontId="16" fillId="0" borderId="0" xfId="0" applyNumberFormat="1" applyFont="1"/>
    <xf numFmtId="0" fontId="16" fillId="0" borderId="0" xfId="0" applyFont="1" applyAlignment="1">
      <alignment horizontal="right"/>
    </xf>
    <xf numFmtId="0" fontId="17" fillId="0" borderId="0" xfId="12" applyFont="1"/>
    <xf numFmtId="0" fontId="15" fillId="0" borderId="4" xfId="12" applyFont="1" applyBorder="1" applyAlignment="1">
      <alignment horizontal="center" wrapText="1"/>
    </xf>
    <xf numFmtId="0" fontId="15" fillId="0" borderId="13" xfId="12" applyFont="1" applyBorder="1" applyAlignment="1">
      <alignment horizontal="center" wrapText="1"/>
    </xf>
    <xf numFmtId="0" fontId="15" fillId="0" borderId="13" xfId="12" applyFont="1" applyBorder="1" applyAlignment="1">
      <alignment horizontal="center"/>
    </xf>
    <xf numFmtId="0" fontId="15" fillId="0" borderId="14" xfId="12" applyFont="1" applyBorder="1" applyAlignment="1">
      <alignment horizontal="center" wrapText="1"/>
    </xf>
    <xf numFmtId="171" fontId="16" fillId="0" borderId="9" xfId="0" applyNumberFormat="1" applyFont="1" applyBorder="1"/>
    <xf numFmtId="0" fontId="15" fillId="0" borderId="5" xfId="0" applyFont="1" applyBorder="1"/>
    <xf numFmtId="0" fontId="16" fillId="0" borderId="5" xfId="0" applyFont="1" applyBorder="1" applyAlignment="1">
      <alignment horizontal="left" indent="1"/>
    </xf>
    <xf numFmtId="0" fontId="16" fillId="0" borderId="5" xfId="0" applyFont="1" applyBorder="1"/>
    <xf numFmtId="6" fontId="15" fillId="0" borderId="0" xfId="0" applyNumberFormat="1" applyFont="1"/>
    <xf numFmtId="6" fontId="15" fillId="0" borderId="12" xfId="0" applyNumberFormat="1" applyFont="1" applyBorder="1"/>
    <xf numFmtId="38" fontId="16" fillId="0" borderId="0" xfId="0" applyNumberFormat="1" applyFont="1"/>
    <xf numFmtId="38" fontId="16" fillId="0" borderId="12" xfId="0" applyNumberFormat="1" applyFont="1" applyBorder="1"/>
    <xf numFmtId="6" fontId="15" fillId="0" borderId="9" xfId="0" applyNumberFormat="1" applyFont="1" applyBorder="1"/>
    <xf numFmtId="6" fontId="15" fillId="0" borderId="15" xfId="0" applyNumberFormat="1" applyFont="1" applyBorder="1"/>
    <xf numFmtId="174" fontId="16" fillId="0" borderId="0" xfId="0" applyNumberFormat="1" applyFont="1" applyAlignment="1">
      <alignment horizontal="right"/>
    </xf>
    <xf numFmtId="38" fontId="16" fillId="3" borderId="0" xfId="0" applyNumberFormat="1" applyFont="1" applyFill="1"/>
    <xf numFmtId="38" fontId="16" fillId="3" borderId="9" xfId="0" applyNumberFormat="1" applyFont="1" applyFill="1" applyBorder="1"/>
    <xf numFmtId="38" fontId="16" fillId="0" borderId="15" xfId="0" applyNumberFormat="1" applyFont="1" applyBorder="1"/>
    <xf numFmtId="0" fontId="15" fillId="0" borderId="5" xfId="0" applyFont="1" applyBorder="1" applyAlignment="1">
      <alignment horizontal="left" indent="1"/>
    </xf>
    <xf numFmtId="0" fontId="15" fillId="0" borderId="7" xfId="0" applyFont="1" applyBorder="1" applyAlignment="1">
      <alignment horizontal="left" indent="1"/>
    </xf>
    <xf numFmtId="0" fontId="16" fillId="0" borderId="4" xfId="0" applyFont="1" applyBorder="1" applyAlignment="1">
      <alignment horizontal="left" indent="1"/>
    </xf>
    <xf numFmtId="0" fontId="16" fillId="0" borderId="7" xfId="0" applyFont="1" applyBorder="1" applyAlignment="1">
      <alignment horizontal="left" indent="1"/>
    </xf>
    <xf numFmtId="171" fontId="16" fillId="0" borderId="12" xfId="0" applyNumberFormat="1" applyFont="1" applyBorder="1" applyAlignment="1">
      <alignment horizontal="right" indent="1"/>
    </xf>
    <xf numFmtId="171" fontId="16" fillId="0" borderId="15" xfId="0" applyNumberFormat="1" applyFont="1" applyBorder="1" applyAlignment="1">
      <alignment horizontal="right" indent="1"/>
    </xf>
    <xf numFmtId="165" fontId="10" fillId="2" borderId="2" xfId="0" applyNumberFormat="1" applyFont="1" applyFill="1" applyBorder="1"/>
    <xf numFmtId="165" fontId="10" fillId="2" borderId="11" xfId="0" applyNumberFormat="1" applyFont="1" applyFill="1" applyBorder="1" applyAlignment="1">
      <alignment horizontal="right" indent="1"/>
    </xf>
    <xf numFmtId="0" fontId="6" fillId="2" borderId="6" xfId="0" applyFont="1" applyFill="1" applyBorder="1" applyAlignment="1">
      <alignment horizontal="right"/>
    </xf>
    <xf numFmtId="0" fontId="6" fillId="2" borderId="6" xfId="0" applyFont="1" applyFill="1" applyBorder="1" applyAlignment="1">
      <alignment horizontal="center"/>
    </xf>
    <xf numFmtId="0" fontId="6" fillId="2" borderId="6" xfId="0" applyFont="1" applyFill="1" applyBorder="1" applyAlignment="1">
      <alignment horizontal="center" vertical="center"/>
    </xf>
    <xf numFmtId="0" fontId="16" fillId="2" borderId="16" xfId="0" applyFont="1" applyFill="1" applyBorder="1"/>
    <xf numFmtId="0" fontId="16" fillId="2" borderId="0" xfId="0" applyFont="1" applyFill="1" applyAlignment="1">
      <alignment horizontal="right"/>
    </xf>
    <xf numFmtId="38" fontId="16" fillId="2" borderId="4" xfId="0" applyNumberFormat="1" applyFont="1" applyFill="1" applyBorder="1"/>
    <xf numFmtId="38" fontId="16" fillId="2" borderId="14" xfId="0" applyNumberFormat="1" applyFont="1" applyFill="1" applyBorder="1" applyAlignment="1">
      <alignment horizontal="right" indent="1"/>
    </xf>
    <xf numFmtId="38" fontId="16" fillId="2" borderId="7" xfId="0" applyNumberFormat="1" applyFont="1" applyFill="1" applyBorder="1"/>
    <xf numFmtId="38" fontId="16" fillId="2" borderId="15" xfId="0" applyNumberFormat="1" applyFont="1" applyFill="1" applyBorder="1" applyAlignment="1">
      <alignment horizontal="right" indent="1"/>
    </xf>
    <xf numFmtId="38" fontId="16" fillId="2" borderId="2" xfId="0" applyNumberFormat="1" applyFont="1" applyFill="1" applyBorder="1"/>
    <xf numFmtId="38" fontId="16" fillId="2" borderId="11" xfId="0" applyNumberFormat="1" applyFont="1" applyFill="1" applyBorder="1" applyAlignment="1">
      <alignment horizontal="right" indent="1"/>
    </xf>
    <xf numFmtId="38" fontId="16" fillId="2" borderId="5" xfId="0" applyNumberFormat="1" applyFont="1" applyFill="1" applyBorder="1"/>
    <xf numFmtId="38" fontId="16" fillId="2" borderId="12" xfId="0" applyNumberFormat="1" applyFont="1" applyFill="1" applyBorder="1" applyAlignment="1">
      <alignment horizontal="right" indent="1"/>
    </xf>
    <xf numFmtId="38" fontId="16" fillId="2" borderId="5" xfId="0" applyNumberFormat="1" applyFont="1" applyFill="1" applyBorder="1" applyAlignment="1">
      <alignment vertical="center"/>
    </xf>
    <xf numFmtId="38" fontId="16" fillId="2" borderId="12" xfId="0" applyNumberFormat="1" applyFont="1" applyFill="1" applyBorder="1" applyAlignment="1">
      <alignment horizontal="right" vertical="center" indent="1"/>
    </xf>
    <xf numFmtId="38" fontId="16" fillId="2" borderId="4" xfId="0" applyNumberFormat="1" applyFont="1" applyFill="1" applyBorder="1" applyAlignment="1">
      <alignment horizontal="right"/>
    </xf>
    <xf numFmtId="0" fontId="16" fillId="2" borderId="1" xfId="0" applyFont="1" applyFill="1" applyBorder="1" applyAlignment="1">
      <alignment horizontal="center"/>
    </xf>
    <xf numFmtId="0" fontId="18" fillId="2" borderId="0" xfId="0" applyFont="1" applyFill="1"/>
    <xf numFmtId="0" fontId="16" fillId="2" borderId="23" xfId="0" applyFont="1" applyFill="1" applyBorder="1" applyAlignment="1">
      <alignment horizontal="left" vertical="top" indent="1"/>
    </xf>
    <xf numFmtId="10" fontId="0" fillId="0" borderId="0" xfId="0" applyNumberFormat="1"/>
    <xf numFmtId="164" fontId="8" fillId="2" borderId="0" xfId="0" applyNumberFormat="1" applyFont="1" applyFill="1"/>
    <xf numFmtId="164" fontId="16" fillId="2" borderId="0" xfId="0" applyNumberFormat="1" applyFont="1" applyFill="1"/>
    <xf numFmtId="167" fontId="16" fillId="2" borderId="0" xfId="1" applyNumberFormat="1" applyFont="1" applyFill="1"/>
    <xf numFmtId="167" fontId="15" fillId="2" borderId="0" xfId="1" applyNumberFormat="1" applyFont="1" applyFill="1"/>
    <xf numFmtId="167" fontId="15" fillId="2" borderId="24" xfId="1" applyNumberFormat="1" applyFont="1" applyFill="1" applyBorder="1" applyAlignment="1">
      <alignment vertical="top"/>
    </xf>
    <xf numFmtId="0" fontId="16" fillId="2" borderId="0" xfId="0" applyFont="1" applyFill="1"/>
    <xf numFmtId="38" fontId="16" fillId="2" borderId="0" xfId="0" applyNumberFormat="1" applyFont="1" applyFill="1" applyAlignment="1">
      <alignment horizontal="right" indent="1"/>
    </xf>
    <xf numFmtId="38" fontId="16" fillId="2" borderId="0" xfId="0" applyNumberFormat="1" applyFont="1" applyFill="1" applyAlignment="1">
      <alignment horizontal="right" vertical="center" indent="1"/>
    </xf>
    <xf numFmtId="0" fontId="6" fillId="2" borderId="24" xfId="0" applyFont="1" applyFill="1" applyBorder="1"/>
    <xf numFmtId="0" fontId="6" fillId="0" borderId="25" xfId="0" applyFont="1" applyBorder="1"/>
    <xf numFmtId="0" fontId="6" fillId="2" borderId="22" xfId="0" applyFont="1" applyFill="1" applyBorder="1"/>
    <xf numFmtId="0" fontId="6" fillId="2" borderId="25" xfId="0" applyFont="1" applyFill="1" applyBorder="1"/>
    <xf numFmtId="0" fontId="6" fillId="2" borderId="16" xfId="0" applyFont="1" applyFill="1" applyBorder="1"/>
    <xf numFmtId="0" fontId="6" fillId="2" borderId="23" xfId="0" applyFont="1" applyFill="1" applyBorder="1"/>
    <xf numFmtId="0" fontId="14" fillId="2" borderId="1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2" xfId="0" applyFont="1" applyFill="1" applyBorder="1" applyAlignment="1">
      <alignment horizontal="center" vertical="center" wrapText="1"/>
    </xf>
    <xf numFmtId="176" fontId="9" fillId="5" borderId="3" xfId="0" applyNumberFormat="1" applyFont="1" applyFill="1" applyBorder="1" applyAlignment="1">
      <alignment horizontal="center"/>
    </xf>
    <xf numFmtId="0" fontId="7" fillId="2" borderId="6" xfId="0" applyFont="1" applyFill="1" applyBorder="1" applyAlignment="1">
      <alignment horizontal="right"/>
    </xf>
    <xf numFmtId="0" fontId="7" fillId="2" borderId="6" xfId="0" applyFont="1" applyFill="1" applyBorder="1" applyAlignment="1">
      <alignment horizontal="center"/>
    </xf>
    <xf numFmtId="0" fontId="15" fillId="2" borderId="12" xfId="0" applyFont="1" applyFill="1" applyBorder="1"/>
    <xf numFmtId="0" fontId="16" fillId="2" borderId="12" xfId="0" applyFont="1" applyFill="1" applyBorder="1"/>
    <xf numFmtId="0" fontId="15" fillId="2" borderId="14" xfId="0" applyFont="1" applyFill="1" applyBorder="1"/>
    <xf numFmtId="0" fontId="16" fillId="2" borderId="14" xfId="0" applyFont="1" applyFill="1" applyBorder="1"/>
    <xf numFmtId="0" fontId="16" fillId="2" borderId="0" xfId="0" applyFont="1" applyFill="1" applyAlignment="1">
      <alignment vertical="center"/>
    </xf>
    <xf numFmtId="38" fontId="16" fillId="2" borderId="14" xfId="0" applyNumberFormat="1" applyFont="1" applyFill="1" applyBorder="1"/>
    <xf numFmtId="38" fontId="16" fillId="2" borderId="15" xfId="0" applyNumberFormat="1" applyFont="1" applyFill="1" applyBorder="1"/>
    <xf numFmtId="38" fontId="16" fillId="2" borderId="7" xfId="0" applyNumberFormat="1" applyFont="1" applyFill="1" applyBorder="1" applyAlignment="1">
      <alignment horizontal="right"/>
    </xf>
    <xf numFmtId="38" fontId="16" fillId="2" borderId="12" xfId="0" applyNumberFormat="1" applyFont="1" applyFill="1" applyBorder="1"/>
    <xf numFmtId="0" fontId="16" fillId="2" borderId="14" xfId="0" applyFont="1" applyFill="1" applyBorder="1" applyAlignment="1">
      <alignment horizontal="right" indent="1"/>
    </xf>
    <xf numFmtId="0" fontId="9" fillId="5" borderId="2" xfId="0" applyFont="1" applyFill="1" applyBorder="1"/>
    <xf numFmtId="5" fontId="9" fillId="5" borderId="3" xfId="0" applyNumberFormat="1" applyFont="1" applyFill="1" applyBorder="1" applyAlignment="1">
      <alignment horizontal="center"/>
    </xf>
    <xf numFmtId="5" fontId="9" fillId="5" borderId="2" xfId="0" applyNumberFormat="1" applyFont="1" applyFill="1" applyBorder="1"/>
    <xf numFmtId="5" fontId="9" fillId="5" borderId="11" xfId="0" applyNumberFormat="1" applyFont="1" applyFill="1" applyBorder="1" applyAlignment="1">
      <alignment horizontal="right" indent="1"/>
    </xf>
    <xf numFmtId="10" fontId="16" fillId="2" borderId="3" xfId="0" applyNumberFormat="1" applyFont="1" applyFill="1" applyBorder="1" applyAlignment="1">
      <alignment horizontal="center"/>
    </xf>
    <xf numFmtId="5" fontId="16" fillId="2" borderId="3" xfId="0" applyNumberFormat="1" applyFont="1" applyFill="1" applyBorder="1" applyAlignment="1">
      <alignment horizontal="center"/>
    </xf>
    <xf numFmtId="0" fontId="7" fillId="2" borderId="4" xfId="0" applyFont="1" applyFill="1" applyBorder="1"/>
    <xf numFmtId="165" fontId="10" fillId="2" borderId="14" xfId="0" applyNumberFormat="1" applyFont="1" applyFill="1" applyBorder="1" applyAlignment="1">
      <alignment horizontal="right" indent="1"/>
    </xf>
    <xf numFmtId="165" fontId="10" fillId="2" borderId="4" xfId="0" applyNumberFormat="1" applyFont="1" applyFill="1" applyBorder="1"/>
    <xf numFmtId="38" fontId="13" fillId="0" borderId="0" xfId="0" applyNumberFormat="1" applyFont="1"/>
    <xf numFmtId="38" fontId="16" fillId="2" borderId="1" xfId="0" applyNumberFormat="1" applyFont="1" applyFill="1" applyBorder="1" applyAlignment="1">
      <alignment horizontal="right"/>
    </xf>
    <xf numFmtId="38" fontId="16" fillId="2" borderId="6" xfId="0" applyNumberFormat="1" applyFont="1" applyFill="1" applyBorder="1" applyAlignment="1">
      <alignment horizontal="right"/>
    </xf>
    <xf numFmtId="0" fontId="16" fillId="2" borderId="4" xfId="0" applyFont="1" applyFill="1" applyBorder="1" applyAlignment="1">
      <alignment horizontal="right"/>
    </xf>
    <xf numFmtId="38" fontId="16" fillId="2" borderId="4" xfId="0" applyNumberFormat="1" applyFont="1" applyFill="1" applyBorder="1" applyAlignment="1">
      <alignment horizontal="right" indent="1"/>
    </xf>
    <xf numFmtId="38" fontId="16" fillId="2" borderId="7" xfId="0" applyNumberFormat="1" applyFont="1" applyFill="1" applyBorder="1" applyAlignment="1">
      <alignment horizontal="right" indent="1"/>
    </xf>
    <xf numFmtId="38" fontId="16" fillId="2" borderId="5" xfId="0" applyNumberFormat="1" applyFont="1" applyFill="1" applyBorder="1" applyAlignment="1">
      <alignment horizontal="right" indent="1"/>
    </xf>
    <xf numFmtId="165" fontId="10" fillId="2" borderId="2" xfId="0" applyNumberFormat="1" applyFont="1" applyFill="1" applyBorder="1" applyAlignment="1">
      <alignment horizontal="right"/>
    </xf>
    <xf numFmtId="38" fontId="16" fillId="2" borderId="2" xfId="0" applyNumberFormat="1" applyFont="1" applyFill="1" applyBorder="1" applyAlignment="1">
      <alignment horizontal="right"/>
    </xf>
    <xf numFmtId="38" fontId="16" fillId="2" borderId="5" xfId="0" applyNumberFormat="1" applyFont="1" applyFill="1" applyBorder="1" applyAlignment="1">
      <alignment horizontal="right"/>
    </xf>
    <xf numFmtId="38" fontId="16" fillId="2" borderId="5" xfId="0" applyNumberFormat="1" applyFont="1" applyFill="1" applyBorder="1" applyAlignment="1">
      <alignment horizontal="right" vertical="center"/>
    </xf>
    <xf numFmtId="5" fontId="9" fillId="5" borderId="2" xfId="0" applyNumberFormat="1" applyFont="1" applyFill="1" applyBorder="1" applyAlignment="1">
      <alignment horizontal="right"/>
    </xf>
    <xf numFmtId="165" fontId="10" fillId="2" borderId="4" xfId="0" applyNumberFormat="1" applyFont="1" applyFill="1" applyBorder="1" applyAlignment="1">
      <alignment horizontal="right"/>
    </xf>
    <xf numFmtId="0" fontId="7" fillId="2" borderId="1" xfId="0" applyFont="1" applyFill="1" applyBorder="1" applyAlignment="1">
      <alignment horizontal="center"/>
    </xf>
    <xf numFmtId="0" fontId="7" fillId="2" borderId="1" xfId="0" applyFont="1" applyFill="1" applyBorder="1" applyAlignment="1">
      <alignment horizontal="right"/>
    </xf>
    <xf numFmtId="0" fontId="16" fillId="2" borderId="15" xfId="0" applyFont="1" applyFill="1" applyBorder="1"/>
    <xf numFmtId="37" fontId="9" fillId="5" borderId="2" xfId="0" applyNumberFormat="1" applyFont="1" applyFill="1" applyBorder="1"/>
    <xf numFmtId="37" fontId="9" fillId="5" borderId="11" xfId="0" applyNumberFormat="1" applyFont="1" applyFill="1" applyBorder="1" applyAlignment="1">
      <alignment horizontal="right" indent="1"/>
    </xf>
    <xf numFmtId="37" fontId="9" fillId="5" borderId="2" xfId="0" applyNumberFormat="1" applyFont="1" applyFill="1" applyBorder="1" applyAlignment="1">
      <alignment horizontal="right"/>
    </xf>
    <xf numFmtId="37" fontId="9" fillId="2" borderId="0" xfId="0" applyNumberFormat="1" applyFont="1" applyFill="1" applyAlignment="1">
      <alignment horizontal="right" indent="1"/>
    </xf>
    <xf numFmtId="5" fontId="9" fillId="2" borderId="0" xfId="0" applyNumberFormat="1" applyFont="1" applyFill="1" applyAlignment="1">
      <alignment horizontal="right" indent="1"/>
    </xf>
    <xf numFmtId="37" fontId="9" fillId="5" borderId="3" xfId="0" applyNumberFormat="1" applyFont="1" applyFill="1" applyBorder="1" applyAlignment="1">
      <alignment horizontal="right" indent="1"/>
    </xf>
    <xf numFmtId="165" fontId="16" fillId="2" borderId="6" xfId="13" applyNumberFormat="1" applyFont="1" applyFill="1" applyBorder="1" applyAlignment="1">
      <alignment horizontal="center"/>
    </xf>
    <xf numFmtId="0" fontId="16" fillId="0" borderId="5" xfId="0" applyFont="1" applyBorder="1" applyAlignment="1">
      <alignment horizontal="center"/>
    </xf>
    <xf numFmtId="0" fontId="16" fillId="0" borderId="0" xfId="0" applyFont="1" applyAlignment="1">
      <alignment horizontal="center"/>
    </xf>
    <xf numFmtId="0" fontId="16" fillId="0" borderId="7" xfId="0" applyFont="1" applyBorder="1" applyAlignment="1">
      <alignment horizontal="center"/>
    </xf>
    <xf numFmtId="0" fontId="16" fillId="0" borderId="9" xfId="0" applyFont="1" applyBorder="1" applyAlignment="1">
      <alignment horizontal="center"/>
    </xf>
    <xf numFmtId="180" fontId="6" fillId="0" borderId="0" xfId="0" applyNumberFormat="1" applyFont="1"/>
    <xf numFmtId="171" fontId="16" fillId="0" borderId="0" xfId="0" applyNumberFormat="1" applyFont="1" applyAlignment="1">
      <alignment horizontal="right" indent="1"/>
    </xf>
    <xf numFmtId="165" fontId="10" fillId="2" borderId="1" xfId="0" applyNumberFormat="1" applyFont="1" applyFill="1" applyBorder="1" applyAlignment="1">
      <alignment horizontal="right" indent="1"/>
    </xf>
    <xf numFmtId="38" fontId="16" fillId="2" borderId="3" xfId="0" applyNumberFormat="1" applyFont="1" applyFill="1" applyBorder="1" applyAlignment="1">
      <alignment horizontal="right" indent="1"/>
    </xf>
    <xf numFmtId="37" fontId="9" fillId="5" borderId="10" xfId="0" applyNumberFormat="1" applyFont="1" applyFill="1" applyBorder="1" applyAlignment="1">
      <alignment horizontal="right" indent="1"/>
    </xf>
    <xf numFmtId="164" fontId="19" fillId="2" borderId="0" xfId="0" applyNumberFormat="1" applyFont="1" applyFill="1"/>
    <xf numFmtId="164" fontId="15" fillId="2" borderId="24" xfId="0" applyNumberFormat="1" applyFont="1" applyFill="1" applyBorder="1" applyAlignment="1">
      <alignment vertical="top"/>
    </xf>
    <xf numFmtId="164" fontId="16" fillId="2" borderId="0" xfId="0" applyNumberFormat="1" applyFont="1" applyFill="1" applyAlignment="1">
      <alignment horizontal="left"/>
    </xf>
    <xf numFmtId="164" fontId="15" fillId="2" borderId="0" xfId="0" applyNumberFormat="1" applyFont="1" applyFill="1"/>
    <xf numFmtId="38" fontId="16" fillId="2" borderId="0" xfId="4" applyNumberFormat="1" applyFont="1" applyFill="1" applyAlignment="1">
      <alignment horizontal="right"/>
    </xf>
    <xf numFmtId="38" fontId="16" fillId="2" borderId="0" xfId="1" applyNumberFormat="1" applyFont="1" applyFill="1" applyAlignment="1">
      <alignment horizontal="right"/>
    </xf>
    <xf numFmtId="0" fontId="16" fillId="2" borderId="0" xfId="0" applyFont="1" applyFill="1" applyAlignment="1">
      <alignment horizontal="center"/>
    </xf>
    <xf numFmtId="0" fontId="16" fillId="2" borderId="0" xfId="0" applyFont="1" applyFill="1" applyAlignment="1">
      <alignment horizontal="right" indent="1"/>
    </xf>
    <xf numFmtId="6" fontId="16" fillId="2" borderId="24" xfId="0" applyNumberFormat="1" applyFont="1" applyFill="1" applyBorder="1" applyAlignment="1">
      <alignment horizontal="right" vertical="top"/>
    </xf>
    <xf numFmtId="6" fontId="16" fillId="2" borderId="24" xfId="0" applyNumberFormat="1" applyFont="1" applyFill="1" applyBorder="1" applyAlignment="1">
      <alignment vertical="top"/>
    </xf>
    <xf numFmtId="38" fontId="16" fillId="2" borderId="4" xfId="0" applyNumberFormat="1" applyFont="1" applyFill="1" applyBorder="1" applyAlignment="1">
      <alignment horizontal="center"/>
    </xf>
    <xf numFmtId="38" fontId="16" fillId="2" borderId="8" xfId="0" applyNumberFormat="1" applyFont="1" applyFill="1" applyBorder="1" applyAlignment="1">
      <alignment horizontal="center"/>
    </xf>
    <xf numFmtId="40" fontId="7" fillId="2" borderId="4" xfId="0" applyNumberFormat="1" applyFont="1" applyFill="1" applyBorder="1"/>
    <xf numFmtId="38" fontId="9" fillId="5" borderId="2" xfId="0" applyNumberFormat="1" applyFont="1" applyFill="1" applyBorder="1"/>
    <xf numFmtId="38" fontId="7" fillId="2" borderId="4" xfId="0" applyNumberFormat="1" applyFont="1" applyFill="1" applyBorder="1"/>
    <xf numFmtId="38" fontId="7" fillId="2" borderId="2" xfId="0" applyNumberFormat="1" applyFont="1" applyFill="1" applyBorder="1"/>
    <xf numFmtId="38" fontId="9" fillId="5" borderId="10" xfId="0" applyNumberFormat="1" applyFont="1" applyFill="1" applyBorder="1" applyAlignment="1">
      <alignment horizontal="right" indent="1"/>
    </xf>
    <xf numFmtId="0" fontId="9" fillId="5" borderId="3" xfId="0" applyFont="1" applyFill="1" applyBorder="1" applyAlignment="1">
      <alignment horizontal="center"/>
    </xf>
    <xf numFmtId="0" fontId="9" fillId="5" borderId="2" xfId="0" applyFont="1" applyFill="1" applyBorder="1" applyAlignment="1">
      <alignment horizontal="center"/>
    </xf>
    <xf numFmtId="181" fontId="16" fillId="2" borderId="3" xfId="0" applyNumberFormat="1" applyFont="1" applyFill="1" applyBorder="1" applyAlignment="1">
      <alignment horizontal="center"/>
    </xf>
    <xf numFmtId="165" fontId="10" fillId="2" borderId="6" xfId="0" applyNumberFormat="1" applyFont="1" applyFill="1" applyBorder="1" applyAlignment="1">
      <alignment horizontal="center"/>
    </xf>
    <xf numFmtId="182" fontId="10" fillId="2" borderId="6" xfId="0" applyNumberFormat="1" applyFont="1" applyFill="1" applyBorder="1" applyAlignment="1">
      <alignment horizontal="center"/>
    </xf>
    <xf numFmtId="0" fontId="20" fillId="0" borderId="22" xfId="0" applyFont="1" applyBorder="1" applyAlignment="1">
      <alignment horizontal="center" vertical="center" textRotation="90"/>
    </xf>
    <xf numFmtId="0" fontId="16" fillId="2" borderId="9" xfId="0" applyFont="1" applyFill="1" applyBorder="1" applyAlignment="1">
      <alignment horizontal="center"/>
    </xf>
    <xf numFmtId="0" fontId="6" fillId="0" borderId="4" xfId="0" applyFont="1" applyBorder="1"/>
    <xf numFmtId="0" fontId="21" fillId="0" borderId="5" xfId="0" applyFont="1" applyBorder="1" applyAlignment="1">
      <alignment horizontal="left" indent="1"/>
    </xf>
    <xf numFmtId="0" fontId="6" fillId="0" borderId="27" xfId="0" applyFont="1" applyBorder="1"/>
    <xf numFmtId="0" fontId="22" fillId="0" borderId="5" xfId="0" applyFont="1" applyBorder="1" applyAlignment="1">
      <alignment horizontal="left" indent="1"/>
    </xf>
    <xf numFmtId="6" fontId="22" fillId="0" borderId="9" xfId="0" applyNumberFormat="1" applyFont="1" applyBorder="1"/>
    <xf numFmtId="0" fontId="21" fillId="0" borderId="7" xfId="0" applyFont="1" applyBorder="1" applyAlignment="1">
      <alignment horizontal="left" indent="1"/>
    </xf>
    <xf numFmtId="6" fontId="21" fillId="0" borderId="9" xfId="0" applyNumberFormat="1" applyFont="1" applyBorder="1"/>
    <xf numFmtId="6" fontId="22" fillId="3" borderId="0" xfId="0" applyNumberFormat="1" applyFont="1" applyFill="1"/>
    <xf numFmtId="183" fontId="10" fillId="0" borderId="0" xfId="0" applyNumberFormat="1" applyFont="1" applyAlignment="1">
      <alignment horizontal="center"/>
    </xf>
    <xf numFmtId="0" fontId="6" fillId="0" borderId="12" xfId="0" applyFont="1" applyBorder="1"/>
    <xf numFmtId="6" fontId="22" fillId="3" borderId="12" xfId="0" applyNumberFormat="1" applyFont="1" applyFill="1" applyBorder="1"/>
    <xf numFmtId="6" fontId="22" fillId="0" borderId="15" xfId="0" applyNumberFormat="1" applyFont="1" applyBorder="1"/>
    <xf numFmtId="6" fontId="16" fillId="2" borderId="3" xfId="0" applyNumberFormat="1" applyFont="1" applyFill="1" applyBorder="1" applyAlignment="1">
      <alignment horizontal="center" vertical="center"/>
    </xf>
    <xf numFmtId="10" fontId="16" fillId="2" borderId="3"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176" fontId="9" fillId="5" borderId="3" xfId="0" applyNumberFormat="1" applyFont="1" applyFill="1" applyBorder="1" applyAlignment="1">
      <alignment horizontal="center" vertical="center"/>
    </xf>
    <xf numFmtId="181" fontId="16" fillId="2" borderId="3" xfId="0" applyNumberFormat="1" applyFont="1" applyFill="1" applyBorder="1" applyAlignment="1">
      <alignment horizontal="center" vertical="center"/>
    </xf>
    <xf numFmtId="6" fontId="22" fillId="3" borderId="9" xfId="0" applyNumberFormat="1" applyFont="1" applyFill="1" applyBorder="1"/>
    <xf numFmtId="0" fontId="12" fillId="2" borderId="0" xfId="0" applyFont="1" applyFill="1"/>
    <xf numFmtId="0" fontId="16" fillId="2" borderId="1" xfId="0" applyFont="1" applyFill="1" applyBorder="1" applyAlignment="1">
      <alignment horizontal="right" indent="1"/>
    </xf>
    <xf numFmtId="0" fontId="6" fillId="2" borderId="6" xfId="0" applyFont="1" applyFill="1" applyBorder="1"/>
    <xf numFmtId="0" fontId="17" fillId="2" borderId="0" xfId="0" applyFont="1" applyFill="1"/>
    <xf numFmtId="0" fontId="16" fillId="2" borderId="5" xfId="0" applyFont="1" applyFill="1" applyBorder="1"/>
    <xf numFmtId="5" fontId="10" fillId="2" borderId="6" xfId="0" applyNumberFormat="1" applyFont="1" applyFill="1" applyBorder="1" applyAlignment="1">
      <alignment horizontal="center"/>
    </xf>
    <xf numFmtId="0" fontId="16" fillId="2" borderId="7" xfId="0" applyFont="1" applyFill="1" applyBorder="1"/>
    <xf numFmtId="0" fontId="16" fillId="0" borderId="0" xfId="0" quotePrefix="1" applyFont="1"/>
    <xf numFmtId="0" fontId="23" fillId="2" borderId="0" xfId="0" applyFont="1" applyFill="1"/>
    <xf numFmtId="38" fontId="23" fillId="2" borderId="0" xfId="0" applyNumberFormat="1" applyFont="1" applyFill="1"/>
    <xf numFmtId="0" fontId="6" fillId="2" borderId="4" xfId="0" applyFont="1" applyFill="1" applyBorder="1"/>
    <xf numFmtId="0" fontId="6" fillId="2" borderId="8" xfId="0" applyFont="1" applyFill="1" applyBorder="1"/>
    <xf numFmtId="38" fontId="16" fillId="3" borderId="12" xfId="0" applyNumberFormat="1" applyFont="1" applyFill="1" applyBorder="1"/>
    <xf numFmtId="5" fontId="9" fillId="5" borderId="11" xfId="0" applyNumberFormat="1" applyFont="1" applyFill="1" applyBorder="1" applyAlignment="1">
      <alignment horizontal="left"/>
    </xf>
    <xf numFmtId="38" fontId="0" fillId="0" borderId="0" xfId="0" applyNumberFormat="1"/>
    <xf numFmtId="38" fontId="16" fillId="2" borderId="9" xfId="0" applyNumberFormat="1" applyFont="1" applyFill="1" applyBorder="1" applyAlignment="1">
      <alignment horizontal="right" indent="1"/>
    </xf>
    <xf numFmtId="172" fontId="10" fillId="0" borderId="0" xfId="0" applyNumberFormat="1" applyFont="1" applyAlignment="1">
      <alignment horizontal="center"/>
    </xf>
    <xf numFmtId="174" fontId="16" fillId="0" borderId="9" xfId="0" applyNumberFormat="1" applyFont="1" applyBorder="1" applyAlignment="1">
      <alignment horizontal="right"/>
    </xf>
    <xf numFmtId="0" fontId="22" fillId="0" borderId="0" xfId="0" applyFont="1"/>
    <xf numFmtId="174" fontId="10" fillId="0" borderId="0" xfId="0" applyNumberFormat="1" applyFont="1"/>
    <xf numFmtId="0" fontId="24" fillId="0" borderId="5" xfId="0" applyFont="1" applyBorder="1" applyAlignment="1">
      <alignment horizontal="left" indent="1"/>
    </xf>
    <xf numFmtId="0" fontId="22" fillId="0" borderId="7" xfId="0" applyFont="1" applyBorder="1" applyAlignment="1">
      <alignment horizontal="left" indent="1"/>
    </xf>
    <xf numFmtId="0" fontId="24" fillId="0" borderId="4" xfId="0" applyFont="1" applyBorder="1" applyAlignment="1">
      <alignment horizontal="left" indent="1"/>
    </xf>
    <xf numFmtId="174" fontId="25" fillId="0" borderId="0" xfId="0" applyNumberFormat="1" applyFont="1" applyAlignment="1">
      <alignment horizontal="right"/>
    </xf>
    <xf numFmtId="174" fontId="25" fillId="0" borderId="9" xfId="0" applyNumberFormat="1" applyFont="1" applyBorder="1" applyAlignment="1">
      <alignment horizontal="right"/>
    </xf>
    <xf numFmtId="0" fontId="15" fillId="0" borderId="4" xfId="0" applyFont="1" applyBorder="1"/>
    <xf numFmtId="0" fontId="7" fillId="0" borderId="13" xfId="0" applyFont="1" applyBorder="1"/>
    <xf numFmtId="38" fontId="6" fillId="0" borderId="14" xfId="0" applyNumberFormat="1" applyFont="1" applyBorder="1"/>
    <xf numFmtId="0" fontId="6" fillId="0" borderId="14" xfId="0" applyFont="1" applyBorder="1"/>
    <xf numFmtId="38" fontId="22" fillId="0" borderId="0" xfId="0" applyNumberFormat="1" applyFont="1"/>
    <xf numFmtId="38" fontId="22" fillId="0" borderId="9" xfId="0" applyNumberFormat="1" applyFont="1" applyBorder="1"/>
    <xf numFmtId="38" fontId="13" fillId="0" borderId="12" xfId="0" applyNumberFormat="1" applyFont="1" applyBorder="1"/>
    <xf numFmtId="38" fontId="24" fillId="0" borderId="0" xfId="0" applyNumberFormat="1" applyFont="1"/>
    <xf numFmtId="38" fontId="24" fillId="0" borderId="12" xfId="0" applyNumberFormat="1" applyFont="1" applyBorder="1"/>
    <xf numFmtId="174" fontId="16" fillId="2" borderId="4" xfId="0" applyNumberFormat="1" applyFont="1" applyFill="1" applyBorder="1" applyAlignment="1">
      <alignment horizontal="right"/>
    </xf>
    <xf numFmtId="174" fontId="16" fillId="2" borderId="14" xfId="0" applyNumberFormat="1" applyFont="1" applyFill="1" applyBorder="1" applyAlignment="1">
      <alignment horizontal="right" indent="1"/>
    </xf>
    <xf numFmtId="174" fontId="16" fillId="2" borderId="12" xfId="0" applyNumberFormat="1" applyFont="1" applyFill="1" applyBorder="1" applyAlignment="1">
      <alignment horizontal="right" indent="1"/>
    </xf>
    <xf numFmtId="38" fontId="16" fillId="0" borderId="13" xfId="0" applyNumberFormat="1" applyFont="1" applyBorder="1"/>
    <xf numFmtId="38" fontId="16" fillId="0" borderId="14" xfId="0" applyNumberFormat="1" applyFont="1" applyBorder="1" applyAlignment="1">
      <alignment horizontal="right" indent="1"/>
    </xf>
    <xf numFmtId="38" fontId="16" fillId="0" borderId="12" xfId="0" applyNumberFormat="1" applyFont="1" applyBorder="1" applyAlignment="1">
      <alignment horizontal="right" indent="1"/>
    </xf>
    <xf numFmtId="38" fontId="16" fillId="0" borderId="9" xfId="0" applyNumberFormat="1" applyFont="1" applyBorder="1"/>
    <xf numFmtId="38" fontId="16" fillId="0" borderId="15" xfId="0" applyNumberFormat="1" applyFont="1" applyBorder="1" applyAlignment="1">
      <alignment horizontal="right" indent="1"/>
    </xf>
    <xf numFmtId="171" fontId="16" fillId="0" borderId="12" xfId="0" applyNumberFormat="1" applyFont="1" applyBorder="1"/>
    <xf numFmtId="171" fontId="16" fillId="0" borderId="15" xfId="0" applyNumberFormat="1" applyFont="1" applyBorder="1"/>
    <xf numFmtId="0" fontId="26" fillId="0" borderId="0" xfId="0" applyFont="1" applyAlignment="1">
      <alignment horizontal="center"/>
    </xf>
    <xf numFmtId="6" fontId="22" fillId="3" borderId="15" xfId="0" applyNumberFormat="1" applyFont="1" applyFill="1" applyBorder="1"/>
    <xf numFmtId="0" fontId="23" fillId="0" borderId="0" xfId="0" applyFont="1" applyAlignment="1">
      <alignment horizontal="right"/>
    </xf>
    <xf numFmtId="37" fontId="6" fillId="0" borderId="0" xfId="0" applyNumberFormat="1" applyFont="1"/>
    <xf numFmtId="166" fontId="16" fillId="2" borderId="0" xfId="0" applyNumberFormat="1" applyFont="1" applyFill="1" applyAlignment="1">
      <alignment horizontal="center"/>
    </xf>
    <xf numFmtId="0" fontId="16" fillId="2" borderId="0" xfId="0" applyFont="1" applyFill="1" applyAlignment="1">
      <alignment horizontal="center" vertical="top"/>
    </xf>
    <xf numFmtId="0" fontId="16" fillId="2" borderId="0" xfId="0" quotePrefix="1" applyFont="1" applyFill="1" applyAlignment="1">
      <alignment horizontal="center"/>
    </xf>
    <xf numFmtId="0" fontId="9" fillId="5" borderId="2" xfId="0" applyFont="1" applyFill="1" applyBorder="1" applyAlignment="1">
      <alignment vertical="center"/>
    </xf>
    <xf numFmtId="5" fontId="9" fillId="5" borderId="3" xfId="0" applyNumberFormat="1" applyFont="1" applyFill="1" applyBorder="1" applyAlignment="1">
      <alignment horizontal="center" vertical="center"/>
    </xf>
    <xf numFmtId="37" fontId="9" fillId="5" borderId="2" xfId="0" applyNumberFormat="1" applyFont="1" applyFill="1" applyBorder="1" applyAlignment="1">
      <alignment vertical="center"/>
    </xf>
    <xf numFmtId="37" fontId="9" fillId="5" borderId="2" xfId="0" applyNumberFormat="1" applyFont="1" applyFill="1" applyBorder="1" applyAlignment="1">
      <alignment horizontal="right" vertical="center"/>
    </xf>
    <xf numFmtId="37" fontId="9" fillId="5" borderId="11" xfId="0" applyNumberFormat="1" applyFont="1" applyFill="1" applyBorder="1" applyAlignment="1">
      <alignment horizontal="right" vertical="center" indent="1"/>
    </xf>
    <xf numFmtId="0" fontId="9" fillId="5" borderId="2" xfId="0" applyFont="1" applyFill="1" applyBorder="1" applyAlignment="1">
      <alignment horizontal="center" vertical="center"/>
    </xf>
    <xf numFmtId="0" fontId="30" fillId="2" borderId="26" xfId="0" applyFont="1" applyFill="1" applyBorder="1" applyAlignment="1">
      <alignment horizontal="left" wrapText="1"/>
    </xf>
    <xf numFmtId="0" fontId="30" fillId="2" borderId="0" xfId="0" applyFont="1" applyFill="1" applyAlignment="1">
      <alignment horizontal="left" wrapText="1"/>
    </xf>
    <xf numFmtId="172" fontId="10" fillId="0" borderId="0" xfId="0" applyNumberFormat="1" applyFont="1" applyAlignment="1">
      <alignment horizontal="center"/>
    </xf>
    <xf numFmtId="0" fontId="16" fillId="2" borderId="9" xfId="0" applyFont="1" applyFill="1" applyBorder="1" applyAlignment="1">
      <alignment horizontal="center"/>
    </xf>
    <xf numFmtId="0" fontId="9" fillId="5" borderId="2" xfId="0" applyFont="1" applyFill="1" applyBorder="1" applyAlignment="1">
      <alignment horizontal="left" indent="2"/>
    </xf>
    <xf numFmtId="0" fontId="9" fillId="5" borderId="10" xfId="0" applyFont="1" applyFill="1" applyBorder="1" applyAlignment="1">
      <alignment vertical="center"/>
    </xf>
    <xf numFmtId="0" fontId="9" fillId="5" borderId="11" xfId="0" applyFont="1" applyFill="1" applyBorder="1" applyAlignment="1">
      <alignment vertical="center"/>
    </xf>
    <xf numFmtId="37" fontId="9" fillId="5" borderId="3" xfId="0" applyNumberFormat="1" applyFont="1" applyFill="1" applyBorder="1"/>
    <xf numFmtId="0" fontId="6" fillId="0" borderId="0" xfId="0" applyFont="1" applyFill="1"/>
    <xf numFmtId="0" fontId="16" fillId="0" borderId="0" xfId="0" quotePrefix="1" applyFont="1" applyFill="1"/>
    <xf numFmtId="0" fontId="0" fillId="0" borderId="0" xfId="0" applyFill="1"/>
    <xf numFmtId="0" fontId="20" fillId="2" borderId="22" xfId="0" applyFont="1" applyFill="1" applyBorder="1" applyAlignment="1">
      <alignment textRotation="90"/>
    </xf>
    <xf numFmtId="0" fontId="20" fillId="2" borderId="22" xfId="0" applyFont="1" applyFill="1" applyBorder="1" applyAlignment="1">
      <alignment vertical="center" textRotation="90"/>
    </xf>
    <xf numFmtId="0" fontId="32" fillId="2" borderId="0" xfId="0" applyFont="1" applyFill="1" applyAlignment="1">
      <alignment horizontal="center" wrapText="1"/>
    </xf>
    <xf numFmtId="38" fontId="16" fillId="2" borderId="0" xfId="0" applyNumberFormat="1" applyFont="1" applyFill="1" applyBorder="1" applyAlignment="1">
      <alignment horizontal="right" indent="1"/>
    </xf>
    <xf numFmtId="0" fontId="9" fillId="5" borderId="7" xfId="0" applyFont="1" applyFill="1" applyBorder="1"/>
    <xf numFmtId="5" fontId="9" fillId="5" borderId="8" xfId="0" applyNumberFormat="1" applyFont="1" applyFill="1" applyBorder="1" applyAlignment="1">
      <alignment horizontal="center"/>
    </xf>
    <xf numFmtId="37" fontId="9" fillId="5" borderId="7" xfId="0" applyNumberFormat="1" applyFont="1" applyFill="1" applyBorder="1"/>
    <xf numFmtId="37" fontId="9" fillId="5" borderId="9" xfId="0" applyNumberFormat="1" applyFont="1" applyFill="1" applyBorder="1" applyAlignment="1">
      <alignment horizontal="right" indent="1"/>
    </xf>
    <xf numFmtId="37" fontId="9" fillId="5" borderId="15" xfId="0" applyNumberFormat="1" applyFont="1" applyFill="1" applyBorder="1" applyAlignment="1">
      <alignment horizontal="right" indent="1"/>
    </xf>
    <xf numFmtId="37" fontId="9" fillId="5" borderId="7" xfId="0" applyNumberFormat="1" applyFont="1" applyFill="1" applyBorder="1" applyAlignment="1">
      <alignment horizontal="right"/>
    </xf>
    <xf numFmtId="0" fontId="6" fillId="6" borderId="29" xfId="0" applyFont="1" applyFill="1" applyBorder="1"/>
    <xf numFmtId="0" fontId="16" fillId="6" borderId="30" xfId="0" applyFont="1" applyFill="1" applyBorder="1" applyAlignment="1">
      <alignment vertical="center"/>
    </xf>
    <xf numFmtId="0" fontId="6" fillId="6" borderId="31" xfId="0" applyFont="1" applyFill="1" applyBorder="1" applyAlignment="1">
      <alignment horizontal="center" vertical="center"/>
    </xf>
    <xf numFmtId="38" fontId="16" fillId="6" borderId="32" xfId="0" applyNumberFormat="1" applyFont="1" applyFill="1" applyBorder="1"/>
    <xf numFmtId="38" fontId="16" fillId="6" borderId="33" xfId="0" applyNumberFormat="1" applyFont="1" applyFill="1" applyBorder="1" applyAlignment="1">
      <alignment horizontal="right" indent="1"/>
    </xf>
    <xf numFmtId="38" fontId="16" fillId="6" borderId="32" xfId="0" applyNumberFormat="1" applyFont="1" applyFill="1" applyBorder="1" applyAlignment="1">
      <alignment horizontal="right"/>
    </xf>
    <xf numFmtId="38" fontId="16" fillId="6" borderId="34" xfId="0" applyNumberFormat="1" applyFont="1" applyFill="1" applyBorder="1" applyAlignment="1">
      <alignment horizontal="right" indent="1"/>
    </xf>
    <xf numFmtId="0" fontId="6" fillId="6" borderId="16" xfId="0" applyFont="1" applyFill="1" applyBorder="1"/>
    <xf numFmtId="0" fontId="16" fillId="6" borderId="0" xfId="0" applyFont="1" applyFill="1" applyBorder="1" applyAlignment="1">
      <alignment vertical="center"/>
    </xf>
    <xf numFmtId="0" fontId="6" fillId="6" borderId="6" xfId="0" applyFont="1" applyFill="1" applyBorder="1" applyAlignment="1">
      <alignment horizontal="center" vertical="center"/>
    </xf>
    <xf numFmtId="38" fontId="16" fillId="6" borderId="5" xfId="0" applyNumberFormat="1" applyFont="1" applyFill="1" applyBorder="1" applyAlignment="1">
      <alignment vertical="center"/>
    </xf>
    <xf numFmtId="38" fontId="16" fillId="6" borderId="12" xfId="0" applyNumberFormat="1" applyFont="1" applyFill="1" applyBorder="1" applyAlignment="1">
      <alignment horizontal="right" vertical="center" indent="1"/>
    </xf>
    <xf numFmtId="38" fontId="16" fillId="6" borderId="5" xfId="0" applyNumberFormat="1" applyFont="1" applyFill="1" applyBorder="1" applyAlignment="1">
      <alignment horizontal="right" vertical="center"/>
    </xf>
    <xf numFmtId="38" fontId="16" fillId="6" borderId="36" xfId="0" applyNumberFormat="1" applyFont="1" applyFill="1" applyBorder="1" applyAlignment="1">
      <alignment horizontal="right" vertical="center" indent="1"/>
    </xf>
    <xf numFmtId="0" fontId="16" fillId="6" borderId="0" xfId="0" applyFont="1" applyFill="1" applyBorder="1"/>
    <xf numFmtId="0" fontId="6" fillId="6" borderId="6" xfId="0" applyFont="1" applyFill="1" applyBorder="1" applyAlignment="1">
      <alignment horizontal="center"/>
    </xf>
    <xf numFmtId="38" fontId="16" fillId="6" borderId="12" xfId="0" applyNumberFormat="1" applyFont="1" applyFill="1" applyBorder="1" applyAlignment="1">
      <alignment horizontal="right" indent="1"/>
    </xf>
    <xf numFmtId="38" fontId="16" fillId="6" borderId="5" xfId="0" applyNumberFormat="1" applyFont="1" applyFill="1" applyBorder="1"/>
    <xf numFmtId="38" fontId="16" fillId="6" borderId="5" xfId="0" applyNumberFormat="1" applyFont="1" applyFill="1" applyBorder="1" applyAlignment="1">
      <alignment horizontal="right"/>
    </xf>
    <xf numFmtId="38" fontId="16" fillId="6" borderId="36" xfId="0" applyNumberFormat="1" applyFont="1" applyFill="1" applyBorder="1" applyAlignment="1">
      <alignment horizontal="right" indent="1"/>
    </xf>
    <xf numFmtId="0" fontId="6" fillId="6" borderId="38" xfId="0" applyFont="1" applyFill="1" applyBorder="1"/>
    <xf numFmtId="0" fontId="16" fillId="6" borderId="39" xfId="0" applyFont="1" applyFill="1" applyBorder="1"/>
    <xf numFmtId="0" fontId="6" fillId="6" borderId="40" xfId="0" applyFont="1" applyFill="1" applyBorder="1" applyAlignment="1">
      <alignment horizontal="center"/>
    </xf>
    <xf numFmtId="38" fontId="16" fillId="6" borderId="41" xfId="0" applyNumberFormat="1" applyFont="1" applyFill="1" applyBorder="1"/>
    <xf numFmtId="38" fontId="16" fillId="6" borderId="42" xfId="0" applyNumberFormat="1" applyFont="1" applyFill="1" applyBorder="1" applyAlignment="1">
      <alignment horizontal="right" indent="1"/>
    </xf>
    <xf numFmtId="38" fontId="16" fillId="6" borderId="41" xfId="0" applyNumberFormat="1" applyFont="1" applyFill="1" applyBorder="1" applyAlignment="1">
      <alignment horizontal="right"/>
    </xf>
    <xf numFmtId="38" fontId="16" fillId="6" borderId="43" xfId="0" applyNumberFormat="1" applyFont="1" applyFill="1" applyBorder="1" applyAlignment="1">
      <alignment horizontal="right" indent="1"/>
    </xf>
    <xf numFmtId="0" fontId="0" fillId="7" borderId="0" xfId="0" applyFill="1"/>
    <xf numFmtId="184" fontId="33" fillId="7" borderId="0" xfId="11" applyNumberFormat="1" applyFont="1" applyFill="1" applyAlignment="1">
      <alignment horizontal="left" vertical="center" indent="12"/>
    </xf>
    <xf numFmtId="171" fontId="10" fillId="0" borderId="13" xfId="0" applyNumberFormat="1" applyFont="1" applyBorder="1" applyAlignment="1">
      <alignment horizontal="center"/>
    </xf>
    <xf numFmtId="171" fontId="10" fillId="0" borderId="14" xfId="0" applyNumberFormat="1" applyFont="1" applyBorder="1" applyAlignment="1">
      <alignment horizontal="center"/>
    </xf>
    <xf numFmtId="171" fontId="16" fillId="0" borderId="0" xfId="0" applyNumberFormat="1" applyFont="1" applyAlignment="1">
      <alignment horizontal="center"/>
    </xf>
    <xf numFmtId="171" fontId="16" fillId="0" borderId="12" xfId="0" applyNumberFormat="1" applyFont="1" applyBorder="1" applyAlignment="1">
      <alignment horizontal="center"/>
    </xf>
    <xf numFmtId="175" fontId="10" fillId="0" borderId="0" xfId="0" applyNumberFormat="1" applyFont="1" applyAlignment="1">
      <alignment horizontal="center"/>
    </xf>
    <xf numFmtId="175" fontId="10" fillId="0" borderId="12" xfId="0" applyNumberFormat="1" applyFont="1" applyBorder="1" applyAlignment="1">
      <alignment horizontal="center"/>
    </xf>
    <xf numFmtId="171" fontId="16" fillId="0" borderId="9" xfId="0" applyNumberFormat="1" applyFont="1" applyBorder="1" applyAlignment="1">
      <alignment horizontal="center"/>
    </xf>
    <xf numFmtId="171" fontId="16" fillId="0" borderId="15" xfId="0" applyNumberFormat="1" applyFont="1" applyBorder="1" applyAlignment="1">
      <alignment horizontal="center"/>
    </xf>
    <xf numFmtId="179" fontId="10" fillId="0" borderId="0" xfId="0" applyNumberFormat="1" applyFont="1" applyAlignment="1">
      <alignment horizontal="left"/>
    </xf>
    <xf numFmtId="0" fontId="20" fillId="2" borderId="22" xfId="0" applyFont="1" applyFill="1" applyBorder="1" applyAlignment="1">
      <alignment horizontal="center" vertical="center" textRotation="90"/>
    </xf>
    <xf numFmtId="0" fontId="20" fillId="2" borderId="22" xfId="0" applyFont="1" applyFill="1" applyBorder="1" applyAlignment="1">
      <alignment horizontal="center" textRotation="90"/>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30" fillId="2" borderId="26" xfId="0" applyFont="1" applyFill="1" applyBorder="1" applyAlignment="1">
      <alignment horizontal="left" wrapText="1"/>
    </xf>
    <xf numFmtId="0" fontId="30" fillId="2" borderId="0" xfId="0" applyFont="1" applyFill="1" applyAlignment="1">
      <alignment horizontal="left" wrapText="1"/>
    </xf>
    <xf numFmtId="172" fontId="10" fillId="0" borderId="0" xfId="0" applyNumberFormat="1" applyFont="1" applyAlignment="1">
      <alignment horizontal="center"/>
    </xf>
    <xf numFmtId="178" fontId="10" fillId="0" borderId="0" xfId="0" applyNumberFormat="1" applyFont="1" applyAlignment="1">
      <alignment horizontal="left"/>
    </xf>
    <xf numFmtId="37" fontId="14" fillId="4" borderId="19" xfId="0" applyNumberFormat="1" applyFont="1" applyFill="1" applyBorder="1" applyAlignment="1">
      <alignment horizontal="center" vertical="center" wrapText="1"/>
    </xf>
    <xf numFmtId="37" fontId="14" fillId="4" borderId="20" xfId="0" applyNumberFormat="1" applyFont="1" applyFill="1" applyBorder="1" applyAlignment="1">
      <alignment horizontal="center" vertical="center" wrapText="1"/>
    </xf>
    <xf numFmtId="37" fontId="14" fillId="4" borderId="21" xfId="0" applyNumberFormat="1" applyFont="1" applyFill="1" applyBorder="1" applyAlignment="1">
      <alignment horizontal="center" vertical="center" wrapText="1"/>
    </xf>
    <xf numFmtId="0" fontId="15" fillId="2" borderId="12" xfId="0" applyFont="1" applyFill="1" applyBorder="1" applyAlignment="1">
      <alignment horizontal="right" vertical="center" wrapText="1" indent="1"/>
    </xf>
    <xf numFmtId="0" fontId="16" fillId="2" borderId="9" xfId="0" applyFont="1" applyFill="1" applyBorder="1" applyAlignment="1">
      <alignment horizontal="center"/>
    </xf>
    <xf numFmtId="0" fontId="16" fillId="0" borderId="13" xfId="0" applyFont="1" applyBorder="1" applyAlignment="1">
      <alignment horizontal="left" vertical="top" wrapText="1"/>
    </xf>
    <xf numFmtId="0" fontId="16" fillId="0" borderId="0" xfId="0" applyFont="1" applyAlignment="1">
      <alignment horizontal="left" vertical="top" wrapText="1"/>
    </xf>
    <xf numFmtId="0" fontId="7" fillId="6" borderId="28" xfId="0" applyFont="1" applyFill="1" applyBorder="1" applyAlignment="1">
      <alignment horizontal="center" vertical="center" textRotation="90"/>
    </xf>
    <xf numFmtId="0" fontId="7" fillId="6" borderId="35" xfId="0" applyFont="1" applyFill="1" applyBorder="1" applyAlignment="1">
      <alignment horizontal="center" vertical="center" textRotation="90"/>
    </xf>
    <xf numFmtId="0" fontId="7" fillId="6" borderId="37" xfId="0" applyFont="1" applyFill="1" applyBorder="1" applyAlignment="1">
      <alignment horizontal="center" vertical="center" textRotation="90"/>
    </xf>
    <xf numFmtId="0" fontId="15" fillId="2" borderId="12" xfId="0" applyFont="1" applyFill="1" applyBorder="1" applyAlignment="1">
      <alignment horizontal="center" vertical="center" wrapText="1"/>
    </xf>
    <xf numFmtId="0" fontId="30" fillId="2" borderId="0" xfId="0" applyFont="1" applyFill="1" applyBorder="1" applyAlignment="1">
      <alignment horizontal="left" wrapText="1"/>
    </xf>
    <xf numFmtId="0" fontId="16" fillId="2" borderId="26" xfId="0" applyFont="1" applyFill="1" applyBorder="1" applyAlignment="1">
      <alignment horizontal="left" wrapText="1"/>
    </xf>
    <xf numFmtId="0" fontId="16" fillId="2" borderId="0" xfId="0" applyFont="1" applyFill="1" applyAlignment="1">
      <alignment horizontal="left" wrapText="1"/>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5" fillId="2" borderId="12" xfId="0" applyFont="1" applyFill="1" applyBorder="1" applyAlignment="1">
      <alignment horizontal="right" vertical="center" indent="1"/>
    </xf>
    <xf numFmtId="0" fontId="9" fillId="5" borderId="2"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38" fontId="16" fillId="8" borderId="24" xfId="0" applyNumberFormat="1" applyFont="1" applyFill="1" applyBorder="1" applyAlignment="1">
      <alignment horizontal="center"/>
    </xf>
    <xf numFmtId="38" fontId="16" fillId="8" borderId="0" xfId="0" applyNumberFormat="1" applyFont="1" applyFill="1" applyBorder="1" applyAlignment="1">
      <alignment horizontal="center"/>
    </xf>
    <xf numFmtId="0" fontId="6" fillId="2" borderId="0" xfId="0" applyFont="1" applyFill="1" applyBorder="1"/>
    <xf numFmtId="6" fontId="16" fillId="8" borderId="0" xfId="4" applyNumberFormat="1" applyFont="1" applyFill="1" applyAlignment="1">
      <alignment horizontal="right"/>
    </xf>
    <xf numFmtId="38" fontId="16" fillId="8" borderId="9" xfId="1" applyNumberFormat="1" applyFont="1" applyFill="1" applyBorder="1" applyAlignment="1">
      <alignment horizontal="right"/>
    </xf>
    <xf numFmtId="38" fontId="16" fillId="8" borderId="0" xfId="4" applyNumberFormat="1" applyFont="1" applyFill="1" applyAlignment="1">
      <alignment horizontal="right"/>
    </xf>
    <xf numFmtId="10" fontId="16" fillId="8" borderId="0" xfId="13" applyNumberFormat="1" applyFont="1" applyFill="1" applyAlignment="1">
      <alignment horizontal="left"/>
    </xf>
    <xf numFmtId="38" fontId="16" fillId="8" borderId="0" xfId="1" applyNumberFormat="1" applyFont="1" applyFill="1" applyAlignment="1">
      <alignment horizontal="right"/>
    </xf>
    <xf numFmtId="38" fontId="16" fillId="8" borderId="9" xfId="4" applyNumberFormat="1" applyFont="1" applyFill="1" applyBorder="1" applyAlignment="1">
      <alignment horizontal="right"/>
    </xf>
    <xf numFmtId="6" fontId="15" fillId="8" borderId="0" xfId="4" applyNumberFormat="1" applyFont="1" applyFill="1" applyAlignment="1">
      <alignment horizontal="right"/>
    </xf>
    <xf numFmtId="6" fontId="15" fillId="8" borderId="24" xfId="4" applyNumberFormat="1" applyFont="1" applyFill="1" applyBorder="1" applyAlignment="1">
      <alignment horizontal="right" vertical="top"/>
    </xf>
    <xf numFmtId="165" fontId="10" fillId="8" borderId="14" xfId="0" applyNumberFormat="1" applyFont="1" applyFill="1" applyBorder="1" applyAlignment="1">
      <alignment horizontal="right" indent="1"/>
    </xf>
    <xf numFmtId="165" fontId="10" fillId="8" borderId="4" xfId="0" applyNumberFormat="1" applyFont="1" applyFill="1" applyBorder="1"/>
    <xf numFmtId="165" fontId="10" fillId="8" borderId="4" xfId="0" applyNumberFormat="1" applyFont="1" applyFill="1" applyBorder="1" applyAlignment="1">
      <alignment horizontal="right"/>
    </xf>
    <xf numFmtId="38" fontId="16" fillId="8" borderId="12" xfId="0" applyNumberFormat="1" applyFont="1" applyFill="1" applyBorder="1" applyAlignment="1">
      <alignment horizontal="right" indent="1"/>
    </xf>
    <xf numFmtId="38" fontId="16" fillId="8" borderId="5" xfId="0" applyNumberFormat="1" applyFont="1" applyFill="1" applyBorder="1"/>
    <xf numFmtId="38" fontId="16" fillId="8" borderId="5" xfId="0" applyNumberFormat="1" applyFont="1" applyFill="1" applyBorder="1" applyAlignment="1">
      <alignment horizontal="right"/>
    </xf>
    <xf numFmtId="38" fontId="16" fillId="8" borderId="11" xfId="0" applyNumberFormat="1" applyFont="1" applyFill="1" applyBorder="1" applyAlignment="1">
      <alignment horizontal="right" indent="1"/>
    </xf>
    <xf numFmtId="38" fontId="16" fillId="8" borderId="2" xfId="0" applyNumberFormat="1" applyFont="1" applyFill="1" applyBorder="1"/>
    <xf numFmtId="38" fontId="16" fillId="8" borderId="2" xfId="0" applyNumberFormat="1" applyFont="1" applyFill="1" applyBorder="1" applyAlignment="1">
      <alignment horizontal="right"/>
    </xf>
    <xf numFmtId="38" fontId="16" fillId="8" borderId="15" xfId="0" applyNumberFormat="1" applyFont="1" applyFill="1" applyBorder="1" applyAlignment="1">
      <alignment horizontal="right" indent="1"/>
    </xf>
    <xf numFmtId="38" fontId="16" fillId="8" borderId="7" xfId="0" applyNumberFormat="1" applyFont="1" applyFill="1" applyBorder="1"/>
    <xf numFmtId="38" fontId="16" fillId="8" borderId="7" xfId="0" applyNumberFormat="1" applyFont="1" applyFill="1" applyBorder="1" applyAlignment="1">
      <alignment horizontal="right"/>
    </xf>
    <xf numFmtId="38" fontId="15" fillId="8" borderId="10" xfId="0" applyNumberFormat="1" applyFont="1" applyFill="1" applyBorder="1" applyAlignment="1">
      <alignment horizontal="right" indent="1"/>
    </xf>
    <xf numFmtId="37" fontId="15" fillId="8" borderId="2" xfId="0" applyNumberFormat="1" applyFont="1" applyFill="1" applyBorder="1"/>
    <xf numFmtId="37" fontId="15" fillId="8" borderId="11" xfId="0" applyNumberFormat="1" applyFont="1" applyFill="1" applyBorder="1" applyAlignment="1">
      <alignment horizontal="right" indent="1"/>
    </xf>
    <xf numFmtId="37" fontId="15" fillId="8" borderId="2" xfId="0" applyNumberFormat="1" applyFont="1" applyFill="1" applyBorder="1" applyAlignment="1">
      <alignment horizontal="right"/>
    </xf>
    <xf numFmtId="37" fontId="15" fillId="8" borderId="10" xfId="0" applyNumberFormat="1" applyFont="1" applyFill="1" applyBorder="1" applyAlignment="1">
      <alignment horizontal="right" indent="1"/>
    </xf>
    <xf numFmtId="165" fontId="10" fillId="8" borderId="11" xfId="0" applyNumberFormat="1" applyFont="1" applyFill="1" applyBorder="1" applyAlignment="1">
      <alignment horizontal="right" indent="1"/>
    </xf>
    <xf numFmtId="165" fontId="10" fillId="8" borderId="2" xfId="0" applyNumberFormat="1" applyFont="1" applyFill="1" applyBorder="1"/>
    <xf numFmtId="165" fontId="10" fillId="8" borderId="2" xfId="0" applyNumberFormat="1" applyFont="1" applyFill="1" applyBorder="1" applyAlignment="1">
      <alignment horizontal="right"/>
    </xf>
    <xf numFmtId="38" fontId="15" fillId="8" borderId="2" xfId="0" applyNumberFormat="1" applyFont="1" applyFill="1" applyBorder="1"/>
    <xf numFmtId="38" fontId="15" fillId="2" borderId="10" xfId="0" applyNumberFormat="1" applyFont="1" applyFill="1" applyBorder="1" applyAlignment="1">
      <alignment horizontal="right" indent="1"/>
    </xf>
    <xf numFmtId="37" fontId="15" fillId="2" borderId="2" xfId="0" applyNumberFormat="1" applyFont="1" applyFill="1" applyBorder="1"/>
    <xf numFmtId="37" fontId="15" fillId="2" borderId="11" xfId="0" applyNumberFormat="1" applyFont="1" applyFill="1" applyBorder="1" applyAlignment="1">
      <alignment horizontal="right" indent="1"/>
    </xf>
    <xf numFmtId="37" fontId="15" fillId="2" borderId="2" xfId="0" applyNumberFormat="1" applyFont="1" applyFill="1" applyBorder="1" applyAlignment="1">
      <alignment horizontal="right"/>
    </xf>
    <xf numFmtId="37" fontId="15" fillId="2" borderId="10" xfId="0" applyNumberFormat="1" applyFont="1" applyFill="1" applyBorder="1" applyAlignment="1">
      <alignment horizontal="right" indent="1"/>
    </xf>
    <xf numFmtId="38" fontId="15" fillId="2" borderId="2" xfId="0" applyNumberFormat="1" applyFont="1" applyFill="1" applyBorder="1"/>
    <xf numFmtId="38" fontId="16" fillId="0" borderId="24" xfId="0" applyNumberFormat="1" applyFont="1" applyFill="1" applyBorder="1" applyAlignment="1"/>
  </cellXfs>
  <cellStyles count="16">
    <cellStyle name="Comma" xfId="1" builtinId="3"/>
    <cellStyle name="Comma 2" xfId="2" xr:uid="{00000000-0005-0000-0000-000001000000}"/>
    <cellStyle name="Comma0" xfId="3" xr:uid="{00000000-0005-0000-0000-000002000000}"/>
    <cellStyle name="Currency" xfId="4" builtinId="4"/>
    <cellStyle name="Currency 2" xfId="5" xr:uid="{00000000-0005-0000-0000-000004000000}"/>
    <cellStyle name="Currency0" xfId="6" xr:uid="{00000000-0005-0000-0000-000005000000}"/>
    <cellStyle name="Date" xfId="7" xr:uid="{00000000-0005-0000-0000-000006000000}"/>
    <cellStyle name="Fixed" xfId="8" xr:uid="{00000000-0005-0000-0000-000007000000}"/>
    <cellStyle name="Normal" xfId="0" builtinId="0"/>
    <cellStyle name="Normal 10" xfId="9" xr:uid="{00000000-0005-0000-0000-000009000000}"/>
    <cellStyle name="Normal 12" xfId="10" xr:uid="{00000000-0005-0000-0000-00000A000000}"/>
    <cellStyle name="Normal 2" xfId="11" xr:uid="{00000000-0005-0000-0000-00000B000000}"/>
    <cellStyle name="Normal 2 3" xfId="12" xr:uid="{00000000-0005-0000-0000-00000C000000}"/>
    <cellStyle name="Normal 6 2" xfId="15" xr:uid="{2F9EAC62-07AD-4F0D-967A-47E7E646FF95}"/>
    <cellStyle name="Percent" xfId="13" builtinId="5"/>
    <cellStyle name="Percent 2" xfId="14" xr:uid="{00000000-0005-0000-0000-00000E00000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2C58A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NOI vs. Adjusted NOI</a:t>
            </a:r>
          </a:p>
        </c:rich>
      </c:tx>
      <c:layout>
        <c:manualLayout>
          <c:xMode val="edge"/>
          <c:yMode val="edge"/>
          <c:x val="0.326708223972003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2300021424629"/>
          <c:y val="0.20875000000000005"/>
          <c:w val="0.77842416887337185"/>
          <c:h val="0.68385061242344702"/>
        </c:manualLayout>
      </c:layout>
      <c:barChart>
        <c:barDir val="col"/>
        <c:grouping val="clustered"/>
        <c:varyColors val="0"/>
        <c:ser>
          <c:idx val="0"/>
          <c:order val="0"/>
          <c:tx>
            <c:v>NOI (net of Replacement Reserves)</c:v>
          </c:tx>
          <c:spPr>
            <a:solidFill>
              <a:schemeClr val="accent1"/>
            </a:solidFill>
            <a:ln>
              <a:noFill/>
            </a:ln>
            <a:effectLst/>
          </c:spPr>
          <c:invertIfNegative val="0"/>
          <c:val>
            <c:numRef>
              <c:f>'Fig 6.2, 6.7, 6.8'!$E$100:$J$100</c:f>
              <c:numCache>
                <c:formatCode>#,##0_);\(#,##0\)</c:formatCode>
                <c:ptCount val="6"/>
              </c:numCache>
            </c:numRef>
          </c:val>
          <c:extLst>
            <c:ext xmlns:c16="http://schemas.microsoft.com/office/drawing/2014/chart" uri="{C3380CC4-5D6E-409C-BE32-E72D297353CC}">
              <c16:uniqueId val="{00000000-9FCF-4B94-B03E-8FC44AC1F103}"/>
            </c:ext>
          </c:extLst>
        </c:ser>
        <c:ser>
          <c:idx val="1"/>
          <c:order val="1"/>
          <c:tx>
            <c:v>Replacement Reserve Contribution</c:v>
          </c:tx>
          <c:spPr>
            <a:solidFill>
              <a:schemeClr val="accent2"/>
            </a:solidFill>
            <a:ln>
              <a:noFill/>
            </a:ln>
            <a:effectLst/>
          </c:spPr>
          <c:invertIfNegative val="0"/>
          <c:val>
            <c:numRef>
              <c:f>'Fig 6.2, 6.7, 6.8'!$E$150:$J$150</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FCF-4B94-B03E-8FC44AC1F103}"/>
            </c:ext>
          </c:extLst>
        </c:ser>
        <c:ser>
          <c:idx val="2"/>
          <c:order val="2"/>
          <c:tx>
            <c:v>Adjusted NOI (net of only the Cap Ex amt not funded by Reserves)</c:v>
          </c:tx>
          <c:spPr>
            <a:solidFill>
              <a:schemeClr val="accent3"/>
            </a:solidFill>
            <a:ln>
              <a:noFill/>
            </a:ln>
            <a:effectLst/>
          </c:spPr>
          <c:invertIfNegative val="0"/>
          <c:val>
            <c:numRef>
              <c:f>'Fig 6.2, 6.7, 6.8'!$E$107:$J$107</c:f>
              <c:numCache>
                <c:formatCode>#,##0_);\(#,##0\)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9FCF-4B94-B03E-8FC44AC1F103}"/>
            </c:ext>
          </c:extLst>
        </c:ser>
        <c:ser>
          <c:idx val="3"/>
          <c:order val="3"/>
          <c:tx>
            <c:v>Year-End Reserve Balance</c:v>
          </c:tx>
          <c:spPr>
            <a:solidFill>
              <a:schemeClr val="accent4"/>
            </a:solidFill>
            <a:ln>
              <a:noFill/>
            </a:ln>
            <a:effectLst/>
          </c:spPr>
          <c:invertIfNegative val="0"/>
          <c:val>
            <c:numRef>
              <c:f>'Fig 6.2, 6.7, 6.8'!$E$153:$J$153</c:f>
              <c:numCache>
                <c:formatCode>#,##0_);[Red]\(#,##0\)</c:formatCode>
                <c:ptCount val="6"/>
                <c:pt idx="0">
                  <c:v>225000</c:v>
                </c:pt>
                <c:pt idx="1">
                  <c:v>225000</c:v>
                </c:pt>
                <c:pt idx="2">
                  <c:v>225000</c:v>
                </c:pt>
                <c:pt idx="3">
                  <c:v>225000</c:v>
                </c:pt>
                <c:pt idx="4">
                  <c:v>225000</c:v>
                </c:pt>
                <c:pt idx="5">
                  <c:v>225000</c:v>
                </c:pt>
              </c:numCache>
            </c:numRef>
          </c:val>
          <c:extLst>
            <c:ext xmlns:c16="http://schemas.microsoft.com/office/drawing/2014/chart" uri="{C3380CC4-5D6E-409C-BE32-E72D297353CC}">
              <c16:uniqueId val="{00000004-9FCF-4B94-B03E-8FC44AC1F103}"/>
            </c:ext>
          </c:extLst>
        </c:ser>
        <c:ser>
          <c:idx val="4"/>
          <c:order val="4"/>
          <c:tx>
            <c:v>Cap Ex</c:v>
          </c:tx>
          <c:spPr>
            <a:solidFill>
              <a:schemeClr val="accent5"/>
            </a:solidFill>
            <a:ln>
              <a:noFill/>
            </a:ln>
            <a:effectLst/>
          </c:spPr>
          <c:invertIfNegative val="0"/>
          <c:val>
            <c:numRef>
              <c:f>'Fig 6.2, 6.7, 6.8'!$E$155:$J$155</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9FCF-4B94-B03E-8FC44AC1F103}"/>
            </c:ext>
          </c:extLst>
        </c:ser>
        <c:dLbls>
          <c:showLegendKey val="0"/>
          <c:showVal val="0"/>
          <c:showCatName val="0"/>
          <c:showSerName val="0"/>
          <c:showPercent val="0"/>
          <c:showBubbleSize val="0"/>
        </c:dLbls>
        <c:gapWidth val="219"/>
        <c:overlap val="-27"/>
        <c:axId val="128155680"/>
        <c:axId val="211169440"/>
      </c:barChart>
      <c:catAx>
        <c:axId val="128155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9440"/>
        <c:crosses val="autoZero"/>
        <c:auto val="1"/>
        <c:lblAlgn val="ctr"/>
        <c:lblOffset val="100"/>
        <c:noMultiLvlLbl val="0"/>
      </c:catAx>
      <c:valAx>
        <c:axId val="21116944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55680"/>
        <c:crosses val="autoZero"/>
        <c:crossBetween val="between"/>
      </c:valAx>
      <c:spPr>
        <a:noFill/>
        <a:ln>
          <a:noFill/>
        </a:ln>
        <a:effectLst/>
      </c:spPr>
    </c:plotArea>
    <c:legend>
      <c:legendPos val="r"/>
      <c:layout>
        <c:manualLayout>
          <c:xMode val="edge"/>
          <c:yMode val="edge"/>
          <c:x val="0.12738385826771653"/>
          <c:y val="0.11305373286672502"/>
          <c:w val="0.85039391951006127"/>
          <c:h val="0.2233829104695246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a:t>
            </a:r>
            <a:r>
              <a:rPr lang="en-US" baseline="0"/>
              <a:t> After-Tax Levered Cash Flow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022003499562555"/>
          <c:y val="0.17171296296296296"/>
          <c:w val="0.7992244094488189"/>
          <c:h val="0.75884259259259268"/>
        </c:manualLayout>
      </c:layout>
      <c:barChart>
        <c:barDir val="col"/>
        <c:grouping val="clustered"/>
        <c:varyColors val="0"/>
        <c:ser>
          <c:idx val="0"/>
          <c:order val="0"/>
          <c:spPr>
            <a:solidFill>
              <a:schemeClr val="accent1"/>
            </a:solidFill>
            <a:ln>
              <a:noFill/>
            </a:ln>
            <a:effectLst/>
          </c:spPr>
          <c:invertIfNegative val="0"/>
          <c:cat>
            <c:strRef>
              <c:f>'Fig 6.10'!$C$4:$I$4</c:f>
              <c:strCache>
                <c:ptCount val="7"/>
                <c:pt idx="0">
                  <c:v>Time 0</c:v>
                </c:pt>
                <c:pt idx="1">
                  <c:v>Year 1</c:v>
                </c:pt>
                <c:pt idx="2">
                  <c:v>Year 2</c:v>
                </c:pt>
                <c:pt idx="3">
                  <c:v>Year 3</c:v>
                </c:pt>
                <c:pt idx="4">
                  <c:v>Year 4</c:v>
                </c:pt>
                <c:pt idx="5">
                  <c:v>Year 5</c:v>
                </c:pt>
                <c:pt idx="6">
                  <c:v>Year 6</c:v>
                </c:pt>
              </c:strCache>
            </c:strRef>
          </c:cat>
          <c:val>
            <c:numRef>
              <c:f>'Fig 6.10'!$C$6:$I$6</c:f>
              <c:numCache>
                <c:formatCode>"$"#,##0_);[Red]\("$"#,##0\)</c:formatCode>
                <c:ptCount val="7"/>
                <c:pt idx="0">
                  <c:v>-1783187.5</c:v>
                </c:pt>
                <c:pt idx="1">
                  <c:v>259152.14487957413</c:v>
                </c:pt>
                <c:pt idx="2">
                  <c:v>156554.29612957413</c:v>
                </c:pt>
                <c:pt idx="3">
                  <c:v>173703.24776207405</c:v>
                </c:pt>
                <c:pt idx="4">
                  <c:v>205651.85911898635</c:v>
                </c:pt>
                <c:pt idx="5">
                  <c:v>256832.92491402832</c:v>
                </c:pt>
                <c:pt idx="6">
                  <c:v>3585425.8843238065</c:v>
                </c:pt>
              </c:numCache>
            </c:numRef>
          </c:val>
          <c:extLst>
            <c:ext xmlns:c16="http://schemas.microsoft.com/office/drawing/2014/chart" uri="{C3380CC4-5D6E-409C-BE32-E72D297353CC}">
              <c16:uniqueId val="{00000000-7165-4AD9-AAE1-2C4C78813D45}"/>
            </c:ext>
          </c:extLst>
        </c:ser>
        <c:dLbls>
          <c:showLegendKey val="0"/>
          <c:showVal val="0"/>
          <c:showCatName val="0"/>
          <c:showSerName val="0"/>
          <c:showPercent val="0"/>
          <c:showBubbleSize val="0"/>
        </c:dLbls>
        <c:gapWidth val="219"/>
        <c:overlap val="-27"/>
        <c:axId val="1856601647"/>
        <c:axId val="1856577935"/>
      </c:barChart>
      <c:catAx>
        <c:axId val="1856601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6577935"/>
        <c:crosses val="autoZero"/>
        <c:auto val="1"/>
        <c:lblAlgn val="ctr"/>
        <c:lblOffset val="100"/>
        <c:noMultiLvlLbl val="0"/>
      </c:catAx>
      <c:valAx>
        <c:axId val="1856577935"/>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6601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NOI vs. Adjusted NOI</a:t>
            </a:r>
          </a:p>
        </c:rich>
      </c:tx>
      <c:layout>
        <c:manualLayout>
          <c:xMode val="edge"/>
          <c:yMode val="edge"/>
          <c:x val="0.326708223972003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2300021424629"/>
          <c:y val="0.20875000000000005"/>
          <c:w val="0.77842416887337185"/>
          <c:h val="0.68385061242344702"/>
        </c:manualLayout>
      </c:layout>
      <c:barChart>
        <c:barDir val="col"/>
        <c:grouping val="clustered"/>
        <c:varyColors val="0"/>
        <c:ser>
          <c:idx val="0"/>
          <c:order val="0"/>
          <c:tx>
            <c:v>NOI (net of Replacement Reserves)</c:v>
          </c:tx>
          <c:spPr>
            <a:solidFill>
              <a:schemeClr val="accent1"/>
            </a:solidFill>
            <a:ln>
              <a:noFill/>
            </a:ln>
            <a:effectLst/>
          </c:spPr>
          <c:invertIfNegative val="0"/>
          <c:val>
            <c:numRef>
              <c:f>'Fig 6.2, 6.7, 6.8 Expanded'!$E$100:$J$100</c:f>
              <c:numCache>
                <c:formatCode>#,##0_);\(#,##0\)</c:formatCode>
                <c:ptCount val="6"/>
                <c:pt idx="0" formatCode="#,##0_);[Red]\(#,##0\)">
                  <c:v>0</c:v>
                </c:pt>
                <c:pt idx="1">
                  <c:v>0</c:v>
                </c:pt>
                <c:pt idx="2">
                  <c:v>0</c:v>
                </c:pt>
                <c:pt idx="3">
                  <c:v>0</c:v>
                </c:pt>
                <c:pt idx="4">
                  <c:v>0</c:v>
                </c:pt>
                <c:pt idx="5">
                  <c:v>0</c:v>
                </c:pt>
              </c:numCache>
            </c:numRef>
          </c:val>
          <c:extLst>
            <c:ext xmlns:c16="http://schemas.microsoft.com/office/drawing/2014/chart" uri="{C3380CC4-5D6E-409C-BE32-E72D297353CC}">
              <c16:uniqueId val="{00000000-1187-4075-93CB-27DCB0AE7DF8}"/>
            </c:ext>
          </c:extLst>
        </c:ser>
        <c:ser>
          <c:idx val="1"/>
          <c:order val="1"/>
          <c:tx>
            <c:v>Replacement Reserve Contribution</c:v>
          </c:tx>
          <c:spPr>
            <a:solidFill>
              <a:schemeClr val="accent2"/>
            </a:solidFill>
            <a:ln>
              <a:noFill/>
            </a:ln>
            <a:effectLst/>
          </c:spPr>
          <c:invertIfNegative val="0"/>
          <c:val>
            <c:numRef>
              <c:f>'Fig 6.2, 6.7, 6.8 Expanded'!$E$162:$J$162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187-4075-93CB-27DCB0AE7DF8}"/>
            </c:ext>
          </c:extLst>
        </c:ser>
        <c:ser>
          <c:idx val="2"/>
          <c:order val="2"/>
          <c:tx>
            <c:v>Adjusted NOI (net of only the Cap Ex amt not funded by Reserves)</c:v>
          </c:tx>
          <c:spPr>
            <a:solidFill>
              <a:schemeClr val="accent3"/>
            </a:solidFill>
            <a:ln>
              <a:noFill/>
            </a:ln>
            <a:effectLst/>
          </c:spPr>
          <c:invertIfNegative val="0"/>
          <c:val>
            <c:numRef>
              <c:f>'Fig 6.2, 6.7, 6.8 Expanded'!$E$107:$J$107</c:f>
              <c:numCache>
                <c:formatCode>#,##0_);\(#,##0\)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187-4075-93CB-27DCB0AE7DF8}"/>
            </c:ext>
          </c:extLst>
        </c:ser>
        <c:ser>
          <c:idx val="3"/>
          <c:order val="3"/>
          <c:tx>
            <c:v>Year-End Reserve Balance</c:v>
          </c:tx>
          <c:spPr>
            <a:solidFill>
              <a:schemeClr val="accent4"/>
            </a:solidFill>
            <a:ln>
              <a:noFill/>
            </a:ln>
            <a:effectLst/>
          </c:spPr>
          <c:invertIfNegative val="0"/>
          <c:val>
            <c:numRef>
              <c:f>'Fig 6.2, 6.7, 6.8 Expanded'!$E$165:$J$165</c:f>
              <c:numCache>
                <c:formatCode>#,##0_);[Red]\(#,##0\)</c:formatCode>
                <c:ptCount val="6"/>
                <c:pt idx="0">
                  <c:v>225000</c:v>
                </c:pt>
                <c:pt idx="1">
                  <c:v>225000</c:v>
                </c:pt>
                <c:pt idx="2">
                  <c:v>225000</c:v>
                </c:pt>
                <c:pt idx="3">
                  <c:v>225000</c:v>
                </c:pt>
                <c:pt idx="4">
                  <c:v>225000</c:v>
                </c:pt>
                <c:pt idx="5">
                  <c:v>225000</c:v>
                </c:pt>
              </c:numCache>
            </c:numRef>
          </c:val>
          <c:extLst>
            <c:ext xmlns:c16="http://schemas.microsoft.com/office/drawing/2014/chart" uri="{C3380CC4-5D6E-409C-BE32-E72D297353CC}">
              <c16:uniqueId val="{00000003-1187-4075-93CB-27DCB0AE7DF8}"/>
            </c:ext>
          </c:extLst>
        </c:ser>
        <c:ser>
          <c:idx val="4"/>
          <c:order val="4"/>
          <c:tx>
            <c:v>Cap Ex</c:v>
          </c:tx>
          <c:spPr>
            <a:solidFill>
              <a:schemeClr val="accent5"/>
            </a:solidFill>
            <a:ln>
              <a:noFill/>
            </a:ln>
            <a:effectLst/>
          </c:spPr>
          <c:invertIfNegative val="0"/>
          <c:val>
            <c:numRef>
              <c:f>'Fig 6.2, 6.7, 6.8 Expanded'!$E$167:$J$167</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1187-4075-93CB-27DCB0AE7DF8}"/>
            </c:ext>
          </c:extLst>
        </c:ser>
        <c:dLbls>
          <c:showLegendKey val="0"/>
          <c:showVal val="0"/>
          <c:showCatName val="0"/>
          <c:showSerName val="0"/>
          <c:showPercent val="0"/>
          <c:showBubbleSize val="0"/>
        </c:dLbls>
        <c:gapWidth val="219"/>
        <c:overlap val="-27"/>
        <c:axId val="128155680"/>
        <c:axId val="211169440"/>
      </c:barChart>
      <c:catAx>
        <c:axId val="128155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9440"/>
        <c:crosses val="autoZero"/>
        <c:auto val="1"/>
        <c:lblAlgn val="ctr"/>
        <c:lblOffset val="100"/>
        <c:noMultiLvlLbl val="0"/>
      </c:catAx>
      <c:valAx>
        <c:axId val="21116944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55680"/>
        <c:crosses val="autoZero"/>
        <c:crossBetween val="between"/>
      </c:valAx>
      <c:spPr>
        <a:noFill/>
        <a:ln>
          <a:noFill/>
        </a:ln>
        <a:effectLst/>
      </c:spPr>
    </c:plotArea>
    <c:legend>
      <c:legendPos val="r"/>
      <c:layout>
        <c:manualLayout>
          <c:xMode val="edge"/>
          <c:yMode val="edge"/>
          <c:x val="0.12738385826771653"/>
          <c:y val="0.11305373286672502"/>
          <c:w val="0.85039391951006127"/>
          <c:h val="0.2233829104695246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NOI vs. Adjusted NOI</a:t>
            </a:r>
          </a:p>
        </c:rich>
      </c:tx>
      <c:layout>
        <c:manualLayout>
          <c:xMode val="edge"/>
          <c:yMode val="edge"/>
          <c:x val="0.326708223972003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2300021424629"/>
          <c:y val="0.20875000000000005"/>
          <c:w val="0.77842416887337185"/>
          <c:h val="0.68385061242344702"/>
        </c:manualLayout>
      </c:layout>
      <c:barChart>
        <c:barDir val="col"/>
        <c:grouping val="clustered"/>
        <c:varyColors val="0"/>
        <c:ser>
          <c:idx val="0"/>
          <c:order val="0"/>
          <c:tx>
            <c:v>NOI (net of Replacement Reserves)</c:v>
          </c:tx>
          <c:spPr>
            <a:solidFill>
              <a:schemeClr val="accent1"/>
            </a:solidFill>
            <a:ln>
              <a:noFill/>
            </a:ln>
            <a:effectLst/>
          </c:spPr>
          <c:invertIfNegative val="0"/>
          <c:val>
            <c:numRef>
              <c:f>'Fig 6.3'!$E$100:$J$100</c:f>
            </c:numRef>
          </c:val>
          <c:extLst>
            <c:ext xmlns:c16="http://schemas.microsoft.com/office/drawing/2014/chart" uri="{C3380CC4-5D6E-409C-BE32-E72D297353CC}">
              <c16:uniqueId val="{00000000-50B3-48A7-B778-14B5E6360EC4}"/>
            </c:ext>
          </c:extLst>
        </c:ser>
        <c:ser>
          <c:idx val="1"/>
          <c:order val="1"/>
          <c:tx>
            <c:v>Replacement Reserve Contribution</c:v>
          </c:tx>
          <c:spPr>
            <a:solidFill>
              <a:schemeClr val="accent2"/>
            </a:solidFill>
            <a:ln>
              <a:noFill/>
            </a:ln>
            <a:effectLst/>
          </c:spPr>
          <c:invertIfNegative val="0"/>
          <c:val>
            <c:numRef>
              <c:f>'Fig 6.3'!$E$150:$J$150</c:f>
            </c:numRef>
          </c:val>
          <c:extLst>
            <c:ext xmlns:c16="http://schemas.microsoft.com/office/drawing/2014/chart" uri="{C3380CC4-5D6E-409C-BE32-E72D297353CC}">
              <c16:uniqueId val="{00000001-50B3-48A7-B778-14B5E6360EC4}"/>
            </c:ext>
          </c:extLst>
        </c:ser>
        <c:ser>
          <c:idx val="2"/>
          <c:order val="2"/>
          <c:tx>
            <c:v>Adjusted NOI (net of only the Cap Ex amt not funded by Reserves)</c:v>
          </c:tx>
          <c:spPr>
            <a:solidFill>
              <a:schemeClr val="accent3"/>
            </a:solidFill>
            <a:ln>
              <a:noFill/>
            </a:ln>
            <a:effectLst/>
          </c:spPr>
          <c:invertIfNegative val="0"/>
          <c:val>
            <c:numRef>
              <c:f>'Fig 6.3'!$E$107:$J$107</c:f>
            </c:numRef>
          </c:val>
          <c:extLst>
            <c:ext xmlns:c16="http://schemas.microsoft.com/office/drawing/2014/chart" uri="{C3380CC4-5D6E-409C-BE32-E72D297353CC}">
              <c16:uniqueId val="{00000002-50B3-48A7-B778-14B5E6360EC4}"/>
            </c:ext>
          </c:extLst>
        </c:ser>
        <c:ser>
          <c:idx val="3"/>
          <c:order val="3"/>
          <c:tx>
            <c:v>Year-End Reserve Balance</c:v>
          </c:tx>
          <c:spPr>
            <a:solidFill>
              <a:schemeClr val="accent4"/>
            </a:solidFill>
            <a:ln>
              <a:noFill/>
            </a:ln>
            <a:effectLst/>
          </c:spPr>
          <c:invertIfNegative val="0"/>
          <c:val>
            <c:numRef>
              <c:f>'Fig 6.3'!$E$153:$J$153</c:f>
            </c:numRef>
          </c:val>
          <c:extLst>
            <c:ext xmlns:c16="http://schemas.microsoft.com/office/drawing/2014/chart" uri="{C3380CC4-5D6E-409C-BE32-E72D297353CC}">
              <c16:uniqueId val="{00000003-50B3-48A7-B778-14B5E6360EC4}"/>
            </c:ext>
          </c:extLst>
        </c:ser>
        <c:ser>
          <c:idx val="4"/>
          <c:order val="4"/>
          <c:tx>
            <c:v>Cap Ex</c:v>
          </c:tx>
          <c:spPr>
            <a:solidFill>
              <a:schemeClr val="accent5"/>
            </a:solidFill>
            <a:ln>
              <a:noFill/>
            </a:ln>
            <a:effectLst/>
          </c:spPr>
          <c:invertIfNegative val="0"/>
          <c:val>
            <c:numRef>
              <c:f>'Fig 6.3'!$E$155:$J$155</c:f>
            </c:numRef>
          </c:val>
          <c:extLst>
            <c:ext xmlns:c16="http://schemas.microsoft.com/office/drawing/2014/chart" uri="{C3380CC4-5D6E-409C-BE32-E72D297353CC}">
              <c16:uniqueId val="{00000004-50B3-48A7-B778-14B5E6360EC4}"/>
            </c:ext>
          </c:extLst>
        </c:ser>
        <c:dLbls>
          <c:showLegendKey val="0"/>
          <c:showVal val="0"/>
          <c:showCatName val="0"/>
          <c:showSerName val="0"/>
          <c:showPercent val="0"/>
          <c:showBubbleSize val="0"/>
        </c:dLbls>
        <c:gapWidth val="219"/>
        <c:overlap val="-27"/>
        <c:axId val="128155680"/>
        <c:axId val="211169440"/>
      </c:barChart>
      <c:catAx>
        <c:axId val="128155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9440"/>
        <c:crosses val="autoZero"/>
        <c:auto val="1"/>
        <c:lblAlgn val="ctr"/>
        <c:lblOffset val="100"/>
        <c:noMultiLvlLbl val="0"/>
      </c:catAx>
      <c:valAx>
        <c:axId val="21116944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55680"/>
        <c:crosses val="autoZero"/>
        <c:crossBetween val="between"/>
      </c:valAx>
      <c:spPr>
        <a:noFill/>
        <a:ln>
          <a:noFill/>
        </a:ln>
        <a:effectLst/>
      </c:spPr>
    </c:plotArea>
    <c:legend>
      <c:legendPos val="r"/>
      <c:layout>
        <c:manualLayout>
          <c:xMode val="edge"/>
          <c:yMode val="edge"/>
          <c:x val="0.12738385826771653"/>
          <c:y val="0.11305373286672502"/>
          <c:w val="0.85039391951006127"/>
          <c:h val="0.2233829104695246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Gross Revenues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'Fig 6.3'!$E$88:$K$88</c:f>
              <c:numCache>
                <c:formatCode>#,##0_);[Red]\(#,##0\)</c:formatCode>
                <c:ptCount val="7"/>
                <c:pt idx="0">
                  <c:v>1100305</c:v>
                </c:pt>
                <c:pt idx="1">
                  <c:v>1045289.75</c:v>
                </c:pt>
                <c:pt idx="2">
                  <c:v>1055742.6475</c:v>
                </c:pt>
                <c:pt idx="3">
                  <c:v>1082136.2136874998</c:v>
                </c:pt>
                <c:pt idx="4">
                  <c:v>1120010.9811665621</c:v>
                </c:pt>
                <c:pt idx="5">
                  <c:v>1159211.3655073917</c:v>
                </c:pt>
                <c:pt idx="6">
                  <c:v>1199783.7633001504</c:v>
                </c:pt>
              </c:numCache>
            </c:numRef>
          </c:val>
          <c:extLst>
            <c:ext xmlns:c16="http://schemas.microsoft.com/office/drawing/2014/chart" uri="{C3380CC4-5D6E-409C-BE32-E72D297353CC}">
              <c16:uniqueId val="{00000000-75CE-4F4C-8BAD-2165466DF6D0}"/>
            </c:ext>
          </c:extLst>
        </c:ser>
        <c:dLbls>
          <c:showLegendKey val="0"/>
          <c:showVal val="0"/>
          <c:showCatName val="0"/>
          <c:showSerName val="0"/>
          <c:showPercent val="0"/>
          <c:showBubbleSize val="0"/>
        </c:dLbls>
        <c:gapWidth val="219"/>
        <c:overlap val="-27"/>
        <c:axId val="472913279"/>
        <c:axId val="472922847"/>
      </c:barChart>
      <c:catAx>
        <c:axId val="47291327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22847"/>
        <c:crosses val="autoZero"/>
        <c:auto val="1"/>
        <c:lblAlgn val="ctr"/>
        <c:lblOffset val="100"/>
        <c:noMultiLvlLbl val="0"/>
      </c:catAx>
      <c:valAx>
        <c:axId val="472922847"/>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132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NOI vs. Adjusted NOI</a:t>
            </a:r>
          </a:p>
        </c:rich>
      </c:tx>
      <c:layout>
        <c:manualLayout>
          <c:xMode val="edge"/>
          <c:yMode val="edge"/>
          <c:x val="0.326708223972003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2300021424629"/>
          <c:y val="0.20875000000000005"/>
          <c:w val="0.77842416887337185"/>
          <c:h val="0.68385061242344702"/>
        </c:manualLayout>
      </c:layout>
      <c:barChart>
        <c:barDir val="col"/>
        <c:grouping val="clustered"/>
        <c:varyColors val="0"/>
        <c:ser>
          <c:idx val="0"/>
          <c:order val="0"/>
          <c:tx>
            <c:v>NOI (net of Replacement Reserves)</c:v>
          </c:tx>
          <c:spPr>
            <a:solidFill>
              <a:schemeClr val="accent1"/>
            </a:solidFill>
            <a:ln>
              <a:noFill/>
            </a:ln>
            <a:effectLst/>
          </c:spPr>
          <c:invertIfNegative val="0"/>
          <c:val>
            <c:numRef>
              <c:f>'Fig 6.3'!$E$100:$J$100</c:f>
            </c:numRef>
          </c:val>
          <c:extLst>
            <c:ext xmlns:c16="http://schemas.microsoft.com/office/drawing/2014/chart" uri="{C3380CC4-5D6E-409C-BE32-E72D297353CC}">
              <c16:uniqueId val="{00000000-A99C-4992-95E9-910FEA230567}"/>
            </c:ext>
          </c:extLst>
        </c:ser>
        <c:ser>
          <c:idx val="1"/>
          <c:order val="1"/>
          <c:tx>
            <c:v>Replacement Reserve Contribution</c:v>
          </c:tx>
          <c:spPr>
            <a:solidFill>
              <a:schemeClr val="accent2"/>
            </a:solidFill>
            <a:ln>
              <a:noFill/>
            </a:ln>
            <a:effectLst/>
          </c:spPr>
          <c:invertIfNegative val="0"/>
          <c:val>
            <c:numRef>
              <c:f>'Fig 6.3'!$E$150:$J$150</c:f>
            </c:numRef>
          </c:val>
          <c:extLst>
            <c:ext xmlns:c16="http://schemas.microsoft.com/office/drawing/2014/chart" uri="{C3380CC4-5D6E-409C-BE32-E72D297353CC}">
              <c16:uniqueId val="{00000001-A99C-4992-95E9-910FEA230567}"/>
            </c:ext>
          </c:extLst>
        </c:ser>
        <c:ser>
          <c:idx val="2"/>
          <c:order val="2"/>
          <c:tx>
            <c:v>Adjusted NOI (net of only the Cap Ex amt not funded by Reserves)</c:v>
          </c:tx>
          <c:spPr>
            <a:solidFill>
              <a:schemeClr val="accent3"/>
            </a:solidFill>
            <a:ln>
              <a:noFill/>
            </a:ln>
            <a:effectLst/>
          </c:spPr>
          <c:invertIfNegative val="0"/>
          <c:val>
            <c:numRef>
              <c:f>'Fig 6.3'!$E$107:$J$107</c:f>
            </c:numRef>
          </c:val>
          <c:extLst>
            <c:ext xmlns:c16="http://schemas.microsoft.com/office/drawing/2014/chart" uri="{C3380CC4-5D6E-409C-BE32-E72D297353CC}">
              <c16:uniqueId val="{00000002-A99C-4992-95E9-910FEA230567}"/>
            </c:ext>
          </c:extLst>
        </c:ser>
        <c:ser>
          <c:idx val="3"/>
          <c:order val="3"/>
          <c:tx>
            <c:v>Year-End Reserve Balance</c:v>
          </c:tx>
          <c:spPr>
            <a:solidFill>
              <a:schemeClr val="accent4"/>
            </a:solidFill>
            <a:ln>
              <a:noFill/>
            </a:ln>
            <a:effectLst/>
          </c:spPr>
          <c:invertIfNegative val="0"/>
          <c:val>
            <c:numRef>
              <c:f>'Fig 6.3'!$E$153:$J$153</c:f>
            </c:numRef>
          </c:val>
          <c:extLst>
            <c:ext xmlns:c16="http://schemas.microsoft.com/office/drawing/2014/chart" uri="{C3380CC4-5D6E-409C-BE32-E72D297353CC}">
              <c16:uniqueId val="{00000003-A99C-4992-95E9-910FEA230567}"/>
            </c:ext>
          </c:extLst>
        </c:ser>
        <c:ser>
          <c:idx val="4"/>
          <c:order val="4"/>
          <c:tx>
            <c:v>Cap Ex</c:v>
          </c:tx>
          <c:spPr>
            <a:solidFill>
              <a:schemeClr val="accent5"/>
            </a:solidFill>
            <a:ln>
              <a:noFill/>
            </a:ln>
            <a:effectLst/>
          </c:spPr>
          <c:invertIfNegative val="0"/>
          <c:val>
            <c:numRef>
              <c:f>'Fig 6.3'!$E$155:$J$155</c:f>
            </c:numRef>
          </c:val>
          <c:extLst>
            <c:ext xmlns:c16="http://schemas.microsoft.com/office/drawing/2014/chart" uri="{C3380CC4-5D6E-409C-BE32-E72D297353CC}">
              <c16:uniqueId val="{00000004-A99C-4992-95E9-910FEA230567}"/>
            </c:ext>
          </c:extLst>
        </c:ser>
        <c:dLbls>
          <c:showLegendKey val="0"/>
          <c:showVal val="0"/>
          <c:showCatName val="0"/>
          <c:showSerName val="0"/>
          <c:showPercent val="0"/>
          <c:showBubbleSize val="0"/>
        </c:dLbls>
        <c:gapWidth val="219"/>
        <c:overlap val="-27"/>
        <c:axId val="128155680"/>
        <c:axId val="211169440"/>
      </c:barChart>
      <c:catAx>
        <c:axId val="128155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9440"/>
        <c:crosses val="autoZero"/>
        <c:auto val="1"/>
        <c:lblAlgn val="ctr"/>
        <c:lblOffset val="100"/>
        <c:noMultiLvlLbl val="0"/>
      </c:catAx>
      <c:valAx>
        <c:axId val="21116944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55680"/>
        <c:crosses val="autoZero"/>
        <c:crossBetween val="between"/>
      </c:valAx>
      <c:spPr>
        <a:noFill/>
        <a:ln>
          <a:noFill/>
        </a:ln>
        <a:effectLst/>
      </c:spPr>
    </c:plotArea>
    <c:legend>
      <c:legendPos val="r"/>
      <c:layout>
        <c:manualLayout>
          <c:xMode val="edge"/>
          <c:yMode val="edge"/>
          <c:x val="0.12738385826771653"/>
          <c:y val="0.11305373286672502"/>
          <c:w val="0.85039391951006127"/>
          <c:h val="0.2233829104695246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Gross Revenue and </a:t>
            </a:r>
            <a:br>
              <a:rPr lang="en-US"/>
            </a:br>
            <a:r>
              <a:rPr lang="en-US"/>
              <a:t>Net Base Rental Revenue</a:t>
            </a:r>
          </a:p>
        </c:rich>
      </c:tx>
      <c:layout>
        <c:manualLayout>
          <c:xMode val="edge"/>
          <c:yMode val="edge"/>
          <c:x val="0.28347900262467191"/>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505336832895888"/>
          <c:y val="0.20412037037037037"/>
          <c:w val="0.81206627296587941"/>
          <c:h val="0.68848024205307656"/>
        </c:manualLayout>
      </c:layout>
      <c:barChart>
        <c:barDir val="col"/>
        <c:grouping val="clustered"/>
        <c:varyColors val="0"/>
        <c:ser>
          <c:idx val="0"/>
          <c:order val="0"/>
          <c:tx>
            <c:v>Gross Revenue</c:v>
          </c:tx>
          <c:spPr>
            <a:solidFill>
              <a:schemeClr val="accent1"/>
            </a:solidFill>
            <a:ln>
              <a:noFill/>
            </a:ln>
            <a:effectLst/>
          </c:spPr>
          <c:invertIfNegative val="0"/>
          <c:val>
            <c:numRef>
              <c:f>'Fig 6.4'!$E$88:$K$88</c:f>
              <c:numCache>
                <c:formatCode>#,##0_);[Red]\(#,##0\)</c:formatCode>
                <c:ptCount val="7"/>
                <c:pt idx="0">
                  <c:v>1100305</c:v>
                </c:pt>
                <c:pt idx="1">
                  <c:v>1045289.75</c:v>
                </c:pt>
                <c:pt idx="2">
                  <c:v>1055742.6475</c:v>
                </c:pt>
                <c:pt idx="3">
                  <c:v>1082136.2136874998</c:v>
                </c:pt>
                <c:pt idx="4">
                  <c:v>1120010.9811665621</c:v>
                </c:pt>
                <c:pt idx="5">
                  <c:v>1159211.3655073917</c:v>
                </c:pt>
                <c:pt idx="6">
                  <c:v>1199783.7633001504</c:v>
                </c:pt>
              </c:numCache>
            </c:numRef>
          </c:val>
          <c:extLst>
            <c:ext xmlns:c16="http://schemas.microsoft.com/office/drawing/2014/chart" uri="{C3380CC4-5D6E-409C-BE32-E72D297353CC}">
              <c16:uniqueId val="{00000000-31B3-47A9-B5D8-3E223FA7BE88}"/>
            </c:ext>
          </c:extLst>
        </c:ser>
        <c:ser>
          <c:idx val="1"/>
          <c:order val="1"/>
          <c:tx>
            <c:v>Net Base Rental Revenue</c:v>
          </c:tx>
          <c:spPr>
            <a:solidFill>
              <a:schemeClr val="accent2"/>
            </a:solidFill>
            <a:ln>
              <a:noFill/>
            </a:ln>
            <a:effectLst/>
          </c:spPr>
          <c:invertIfNegative val="0"/>
          <c:val>
            <c:numRef>
              <c:f>'Fig 6.4'!$E$91:$K$91</c:f>
              <c:numCache>
                <c:formatCode>#,##0_);[Red]\(#,##0\)</c:formatCode>
                <c:ptCount val="7"/>
                <c:pt idx="0">
                  <c:v>1023283.65</c:v>
                </c:pt>
                <c:pt idx="1">
                  <c:v>898949.18500000006</c:v>
                </c:pt>
                <c:pt idx="2">
                  <c:v>929053.52980000002</c:v>
                </c:pt>
                <c:pt idx="3">
                  <c:v>973922.59231874975</c:v>
                </c:pt>
                <c:pt idx="4">
                  <c:v>1041610.2124849027</c:v>
                </c:pt>
                <c:pt idx="5">
                  <c:v>1101250.797232022</c:v>
                </c:pt>
                <c:pt idx="6">
                  <c:v>1139794.5751351428</c:v>
                </c:pt>
              </c:numCache>
            </c:numRef>
          </c:val>
          <c:extLst>
            <c:ext xmlns:c16="http://schemas.microsoft.com/office/drawing/2014/chart" uri="{C3380CC4-5D6E-409C-BE32-E72D297353CC}">
              <c16:uniqueId val="{00000002-31B3-47A9-B5D8-3E223FA7BE88}"/>
            </c:ext>
          </c:extLst>
        </c:ser>
        <c:dLbls>
          <c:showLegendKey val="0"/>
          <c:showVal val="0"/>
          <c:showCatName val="0"/>
          <c:showSerName val="0"/>
          <c:showPercent val="0"/>
          <c:showBubbleSize val="0"/>
        </c:dLbls>
        <c:gapWidth val="219"/>
        <c:overlap val="-27"/>
        <c:axId val="472913279"/>
        <c:axId val="472922847"/>
      </c:barChart>
      <c:catAx>
        <c:axId val="47291327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22847"/>
        <c:crosses val="autoZero"/>
        <c:auto val="1"/>
        <c:lblAlgn val="ctr"/>
        <c:lblOffset val="100"/>
        <c:noMultiLvlLbl val="0"/>
      </c:catAx>
      <c:valAx>
        <c:axId val="472922847"/>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13279"/>
        <c:crosses val="autoZero"/>
        <c:crossBetween val="between"/>
      </c:valAx>
      <c:spPr>
        <a:noFill/>
        <a:ln>
          <a:noFill/>
        </a:ln>
        <a:effectLst/>
      </c:spPr>
    </c:plotArea>
    <c:legend>
      <c:legendPos val="r"/>
      <c:layout>
        <c:manualLayout>
          <c:xMode val="edge"/>
          <c:yMode val="edge"/>
          <c:x val="0.26156408573928258"/>
          <c:y val="0.20449001166520853"/>
          <c:w val="0.49954702537182843"/>
          <c:h val="8.21770195392242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NOI vs. Adjusted NOI</a:t>
            </a:r>
          </a:p>
        </c:rich>
      </c:tx>
      <c:layout>
        <c:manualLayout>
          <c:xMode val="edge"/>
          <c:yMode val="edge"/>
          <c:x val="0.326708223972003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2300021424629"/>
          <c:y val="0.20875000000000005"/>
          <c:w val="0.77842416887337185"/>
          <c:h val="0.68385061242344702"/>
        </c:manualLayout>
      </c:layout>
      <c:barChart>
        <c:barDir val="col"/>
        <c:grouping val="clustered"/>
        <c:varyColors val="0"/>
        <c:ser>
          <c:idx val="0"/>
          <c:order val="0"/>
          <c:tx>
            <c:v>NOI (net of Replacement Reserves)</c:v>
          </c:tx>
          <c:spPr>
            <a:solidFill>
              <a:schemeClr val="accent1"/>
            </a:solidFill>
            <a:ln>
              <a:noFill/>
            </a:ln>
            <a:effectLst/>
          </c:spPr>
          <c:invertIfNegative val="0"/>
          <c:val>
            <c:numRef>
              <c:f>'Fig 6.3'!$E$100:$J$100</c:f>
            </c:numRef>
          </c:val>
          <c:extLst>
            <c:ext xmlns:c16="http://schemas.microsoft.com/office/drawing/2014/chart" uri="{C3380CC4-5D6E-409C-BE32-E72D297353CC}">
              <c16:uniqueId val="{00000000-556E-485E-A75D-15D025698DD0}"/>
            </c:ext>
          </c:extLst>
        </c:ser>
        <c:ser>
          <c:idx val="1"/>
          <c:order val="1"/>
          <c:tx>
            <c:v>Replacement Reserve Contribution</c:v>
          </c:tx>
          <c:spPr>
            <a:solidFill>
              <a:schemeClr val="accent2"/>
            </a:solidFill>
            <a:ln>
              <a:noFill/>
            </a:ln>
            <a:effectLst/>
          </c:spPr>
          <c:invertIfNegative val="0"/>
          <c:val>
            <c:numRef>
              <c:f>'Fig 6.3'!$E$150:$J$150</c:f>
            </c:numRef>
          </c:val>
          <c:extLst>
            <c:ext xmlns:c16="http://schemas.microsoft.com/office/drawing/2014/chart" uri="{C3380CC4-5D6E-409C-BE32-E72D297353CC}">
              <c16:uniqueId val="{00000001-556E-485E-A75D-15D025698DD0}"/>
            </c:ext>
          </c:extLst>
        </c:ser>
        <c:ser>
          <c:idx val="2"/>
          <c:order val="2"/>
          <c:tx>
            <c:v>Adjusted NOI (net of only the Cap Ex amt not funded by Reserves)</c:v>
          </c:tx>
          <c:spPr>
            <a:solidFill>
              <a:schemeClr val="accent3"/>
            </a:solidFill>
            <a:ln>
              <a:noFill/>
            </a:ln>
            <a:effectLst/>
          </c:spPr>
          <c:invertIfNegative val="0"/>
          <c:val>
            <c:numRef>
              <c:f>'Fig 6.3'!$E$107:$J$107</c:f>
            </c:numRef>
          </c:val>
          <c:extLst>
            <c:ext xmlns:c16="http://schemas.microsoft.com/office/drawing/2014/chart" uri="{C3380CC4-5D6E-409C-BE32-E72D297353CC}">
              <c16:uniqueId val="{00000002-556E-485E-A75D-15D025698DD0}"/>
            </c:ext>
          </c:extLst>
        </c:ser>
        <c:ser>
          <c:idx val="3"/>
          <c:order val="3"/>
          <c:tx>
            <c:v>Year-End Reserve Balance</c:v>
          </c:tx>
          <c:spPr>
            <a:solidFill>
              <a:schemeClr val="accent4"/>
            </a:solidFill>
            <a:ln>
              <a:noFill/>
            </a:ln>
            <a:effectLst/>
          </c:spPr>
          <c:invertIfNegative val="0"/>
          <c:val>
            <c:numRef>
              <c:f>'Fig 6.3'!$E$153:$J$153</c:f>
            </c:numRef>
          </c:val>
          <c:extLst>
            <c:ext xmlns:c16="http://schemas.microsoft.com/office/drawing/2014/chart" uri="{C3380CC4-5D6E-409C-BE32-E72D297353CC}">
              <c16:uniqueId val="{00000003-556E-485E-A75D-15D025698DD0}"/>
            </c:ext>
          </c:extLst>
        </c:ser>
        <c:ser>
          <c:idx val="4"/>
          <c:order val="4"/>
          <c:tx>
            <c:v>Cap Ex</c:v>
          </c:tx>
          <c:spPr>
            <a:solidFill>
              <a:schemeClr val="accent5"/>
            </a:solidFill>
            <a:ln>
              <a:noFill/>
            </a:ln>
            <a:effectLst/>
          </c:spPr>
          <c:invertIfNegative val="0"/>
          <c:val>
            <c:numRef>
              <c:f>'Fig 6.3'!$E$155:$J$155</c:f>
            </c:numRef>
          </c:val>
          <c:extLst>
            <c:ext xmlns:c16="http://schemas.microsoft.com/office/drawing/2014/chart" uri="{C3380CC4-5D6E-409C-BE32-E72D297353CC}">
              <c16:uniqueId val="{00000004-556E-485E-A75D-15D025698DD0}"/>
            </c:ext>
          </c:extLst>
        </c:ser>
        <c:dLbls>
          <c:showLegendKey val="0"/>
          <c:showVal val="0"/>
          <c:showCatName val="0"/>
          <c:showSerName val="0"/>
          <c:showPercent val="0"/>
          <c:showBubbleSize val="0"/>
        </c:dLbls>
        <c:gapWidth val="219"/>
        <c:overlap val="-27"/>
        <c:axId val="128155680"/>
        <c:axId val="211169440"/>
      </c:barChart>
      <c:catAx>
        <c:axId val="128155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9440"/>
        <c:crosses val="autoZero"/>
        <c:auto val="1"/>
        <c:lblAlgn val="ctr"/>
        <c:lblOffset val="100"/>
        <c:noMultiLvlLbl val="0"/>
      </c:catAx>
      <c:valAx>
        <c:axId val="21116944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55680"/>
        <c:crosses val="autoZero"/>
        <c:crossBetween val="between"/>
      </c:valAx>
      <c:spPr>
        <a:noFill/>
        <a:ln>
          <a:noFill/>
        </a:ln>
        <a:effectLst/>
      </c:spPr>
    </c:plotArea>
    <c:legend>
      <c:legendPos val="r"/>
      <c:layout>
        <c:manualLayout>
          <c:xMode val="edge"/>
          <c:yMode val="edge"/>
          <c:x val="0.12738385826771653"/>
          <c:y val="0.11305373286672502"/>
          <c:w val="0.85039391951006127"/>
          <c:h val="0.2233829104695246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Gross Revenue,  </a:t>
            </a:r>
            <a:br>
              <a:rPr lang="en-US"/>
            </a:br>
            <a:r>
              <a:rPr lang="en-US"/>
              <a:t>Net Base Rental Revenue and EGI</a:t>
            </a:r>
          </a:p>
        </c:rich>
      </c:tx>
      <c:layout>
        <c:manualLayout>
          <c:xMode val="edge"/>
          <c:yMode val="edge"/>
          <c:x val="0.26125678040244971"/>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505336832895888"/>
          <c:y val="0.20412037037037037"/>
          <c:w val="0.81206627296587941"/>
          <c:h val="0.68848024205307656"/>
        </c:manualLayout>
      </c:layout>
      <c:barChart>
        <c:barDir val="col"/>
        <c:grouping val="clustered"/>
        <c:varyColors val="0"/>
        <c:ser>
          <c:idx val="0"/>
          <c:order val="0"/>
          <c:tx>
            <c:v>Gross Revenue</c:v>
          </c:tx>
          <c:spPr>
            <a:solidFill>
              <a:schemeClr val="accent1"/>
            </a:solidFill>
            <a:ln>
              <a:noFill/>
            </a:ln>
            <a:effectLst/>
          </c:spPr>
          <c:invertIfNegative val="0"/>
          <c:val>
            <c:numRef>
              <c:f>'Fig 6.5'!$E$88:$K$88</c:f>
              <c:numCache>
                <c:formatCode>#,##0_);[Red]\(#,##0\)</c:formatCode>
                <c:ptCount val="7"/>
                <c:pt idx="0">
                  <c:v>1100305</c:v>
                </c:pt>
                <c:pt idx="1">
                  <c:v>1045289.75</c:v>
                </c:pt>
                <c:pt idx="2">
                  <c:v>1055742.6475</c:v>
                </c:pt>
                <c:pt idx="3">
                  <c:v>1082136.2136874998</c:v>
                </c:pt>
                <c:pt idx="4">
                  <c:v>1120010.9811665621</c:v>
                </c:pt>
                <c:pt idx="5">
                  <c:v>1159211.3655073917</c:v>
                </c:pt>
                <c:pt idx="6">
                  <c:v>1199783.7633001504</c:v>
                </c:pt>
              </c:numCache>
            </c:numRef>
          </c:val>
          <c:extLst>
            <c:ext xmlns:c16="http://schemas.microsoft.com/office/drawing/2014/chart" uri="{C3380CC4-5D6E-409C-BE32-E72D297353CC}">
              <c16:uniqueId val="{00000000-5F15-4520-A14D-2E1FAC393D63}"/>
            </c:ext>
          </c:extLst>
        </c:ser>
        <c:ser>
          <c:idx val="1"/>
          <c:order val="1"/>
          <c:tx>
            <c:v>Net Base Rental Revenue</c:v>
          </c:tx>
          <c:spPr>
            <a:solidFill>
              <a:schemeClr val="accent2"/>
            </a:solidFill>
            <a:ln>
              <a:noFill/>
            </a:ln>
            <a:effectLst/>
          </c:spPr>
          <c:invertIfNegative val="0"/>
          <c:val>
            <c:numRef>
              <c:f>'Fig 6.5'!$E$91:$K$91</c:f>
              <c:numCache>
                <c:formatCode>#,##0_);[Red]\(#,##0\)</c:formatCode>
                <c:ptCount val="7"/>
                <c:pt idx="0">
                  <c:v>1023283.65</c:v>
                </c:pt>
                <c:pt idx="1">
                  <c:v>898949.18500000006</c:v>
                </c:pt>
                <c:pt idx="2">
                  <c:v>929053.52980000002</c:v>
                </c:pt>
                <c:pt idx="3">
                  <c:v>973922.59231874975</c:v>
                </c:pt>
                <c:pt idx="4">
                  <c:v>1041610.2124849027</c:v>
                </c:pt>
                <c:pt idx="5">
                  <c:v>1101250.797232022</c:v>
                </c:pt>
                <c:pt idx="6">
                  <c:v>1139794.5751351428</c:v>
                </c:pt>
              </c:numCache>
            </c:numRef>
          </c:val>
          <c:extLst>
            <c:ext xmlns:c16="http://schemas.microsoft.com/office/drawing/2014/chart" uri="{C3380CC4-5D6E-409C-BE32-E72D297353CC}">
              <c16:uniqueId val="{00000001-5F15-4520-A14D-2E1FAC393D63}"/>
            </c:ext>
          </c:extLst>
        </c:ser>
        <c:ser>
          <c:idx val="2"/>
          <c:order val="2"/>
          <c:tx>
            <c:v>EGI</c:v>
          </c:tx>
          <c:spPr>
            <a:solidFill>
              <a:schemeClr val="accent3"/>
            </a:solidFill>
            <a:ln>
              <a:noFill/>
            </a:ln>
            <a:effectLst/>
          </c:spPr>
          <c:invertIfNegative val="0"/>
          <c:val>
            <c:numRef>
              <c:f>'Fig 6.5'!$E$94:$K$94</c:f>
              <c:numCache>
                <c:formatCode>#,##0_);[Red]\(#,##0\)</c:formatCode>
                <c:ptCount val="7"/>
                <c:pt idx="0">
                  <c:v>1029335.65</c:v>
                </c:pt>
                <c:pt idx="1">
                  <c:v>904517.02500000002</c:v>
                </c:pt>
                <c:pt idx="2" formatCode="#,##0_);\(#,##0\)">
                  <c:v>934231.62100000004</c:v>
                </c:pt>
                <c:pt idx="3" formatCode="#,##0_);\(#,##0\)">
                  <c:v>978945.3407827497</c:v>
                </c:pt>
                <c:pt idx="4" formatCode="#,##0_);\(#,##0\)">
                  <c:v>1046884.0983721027</c:v>
                </c:pt>
                <c:pt idx="5" formatCode="#,##0_);\(#,##0\)">
                  <c:v>1106682.8996958381</c:v>
                </c:pt>
                <c:pt idx="6" formatCode="#,##0_);\(#,##0\)">
                  <c:v>1145389.6406728732</c:v>
                </c:pt>
              </c:numCache>
            </c:numRef>
          </c:val>
          <c:extLst>
            <c:ext xmlns:c16="http://schemas.microsoft.com/office/drawing/2014/chart" uri="{C3380CC4-5D6E-409C-BE32-E72D297353CC}">
              <c16:uniqueId val="{00000003-5F15-4520-A14D-2E1FAC393D63}"/>
            </c:ext>
          </c:extLst>
        </c:ser>
        <c:dLbls>
          <c:showLegendKey val="0"/>
          <c:showVal val="0"/>
          <c:showCatName val="0"/>
          <c:showSerName val="0"/>
          <c:showPercent val="0"/>
          <c:showBubbleSize val="0"/>
        </c:dLbls>
        <c:gapWidth val="219"/>
        <c:overlap val="-27"/>
        <c:axId val="472913279"/>
        <c:axId val="472922847"/>
      </c:barChart>
      <c:catAx>
        <c:axId val="47291327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22847"/>
        <c:crosses val="autoZero"/>
        <c:auto val="1"/>
        <c:lblAlgn val="ctr"/>
        <c:lblOffset val="100"/>
        <c:noMultiLvlLbl val="0"/>
      </c:catAx>
      <c:valAx>
        <c:axId val="472922847"/>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13279"/>
        <c:crosses val="autoZero"/>
        <c:crossBetween val="between"/>
      </c:valAx>
      <c:spPr>
        <a:noFill/>
        <a:ln>
          <a:noFill/>
        </a:ln>
        <a:effectLst/>
      </c:spPr>
    </c:plotArea>
    <c:legend>
      <c:legendPos val="r"/>
      <c:layout>
        <c:manualLayout>
          <c:xMode val="edge"/>
          <c:yMode val="edge"/>
          <c:x val="0.21989741907261595"/>
          <c:y val="0.20911964129483815"/>
          <c:w val="0.64121369203849521"/>
          <c:h val="8.15988626421697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NOI vs. Adjusted NOI</a:t>
            </a:r>
          </a:p>
        </c:rich>
      </c:tx>
      <c:layout>
        <c:manualLayout>
          <c:xMode val="edge"/>
          <c:yMode val="edge"/>
          <c:x val="0.326708223972003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2300021424629"/>
          <c:y val="0.20875000000000005"/>
          <c:w val="0.77842416887337185"/>
          <c:h val="0.68385061242344702"/>
        </c:manualLayout>
      </c:layout>
      <c:barChart>
        <c:barDir val="col"/>
        <c:grouping val="clustered"/>
        <c:varyColors val="0"/>
        <c:ser>
          <c:idx val="0"/>
          <c:order val="0"/>
          <c:tx>
            <c:v>NOI (net of Replacement Reserves)</c:v>
          </c:tx>
          <c:spPr>
            <a:solidFill>
              <a:schemeClr val="accent1"/>
            </a:solidFill>
            <a:ln>
              <a:noFill/>
            </a:ln>
            <a:effectLst/>
          </c:spPr>
          <c:invertIfNegative val="0"/>
          <c:val>
            <c:numRef>
              <c:f>'Fig 6.3'!$E$100:$J$100</c:f>
            </c:numRef>
          </c:val>
          <c:extLst>
            <c:ext xmlns:c16="http://schemas.microsoft.com/office/drawing/2014/chart" uri="{C3380CC4-5D6E-409C-BE32-E72D297353CC}">
              <c16:uniqueId val="{00000000-44FC-4AA1-90A0-5218177A228F}"/>
            </c:ext>
          </c:extLst>
        </c:ser>
        <c:ser>
          <c:idx val="1"/>
          <c:order val="1"/>
          <c:tx>
            <c:v>Replacement Reserve Contribution</c:v>
          </c:tx>
          <c:spPr>
            <a:solidFill>
              <a:schemeClr val="accent2"/>
            </a:solidFill>
            <a:ln>
              <a:noFill/>
            </a:ln>
            <a:effectLst/>
          </c:spPr>
          <c:invertIfNegative val="0"/>
          <c:val>
            <c:numRef>
              <c:f>'Fig 6.3'!$E$150:$J$150</c:f>
            </c:numRef>
          </c:val>
          <c:extLst>
            <c:ext xmlns:c16="http://schemas.microsoft.com/office/drawing/2014/chart" uri="{C3380CC4-5D6E-409C-BE32-E72D297353CC}">
              <c16:uniqueId val="{00000001-44FC-4AA1-90A0-5218177A228F}"/>
            </c:ext>
          </c:extLst>
        </c:ser>
        <c:ser>
          <c:idx val="2"/>
          <c:order val="2"/>
          <c:tx>
            <c:v>Adjusted NOI (net of only the Cap Ex amt not funded by Reserves)</c:v>
          </c:tx>
          <c:spPr>
            <a:solidFill>
              <a:schemeClr val="accent3"/>
            </a:solidFill>
            <a:ln>
              <a:noFill/>
            </a:ln>
            <a:effectLst/>
          </c:spPr>
          <c:invertIfNegative val="0"/>
          <c:val>
            <c:numRef>
              <c:f>'Fig 6.3'!$E$107:$J$107</c:f>
            </c:numRef>
          </c:val>
          <c:extLst>
            <c:ext xmlns:c16="http://schemas.microsoft.com/office/drawing/2014/chart" uri="{C3380CC4-5D6E-409C-BE32-E72D297353CC}">
              <c16:uniqueId val="{00000002-44FC-4AA1-90A0-5218177A228F}"/>
            </c:ext>
          </c:extLst>
        </c:ser>
        <c:ser>
          <c:idx val="3"/>
          <c:order val="3"/>
          <c:tx>
            <c:v>Year-End Reserve Balance</c:v>
          </c:tx>
          <c:spPr>
            <a:solidFill>
              <a:schemeClr val="accent4"/>
            </a:solidFill>
            <a:ln>
              <a:noFill/>
            </a:ln>
            <a:effectLst/>
          </c:spPr>
          <c:invertIfNegative val="0"/>
          <c:val>
            <c:numRef>
              <c:f>'Fig 6.3'!$E$153:$J$153</c:f>
            </c:numRef>
          </c:val>
          <c:extLst>
            <c:ext xmlns:c16="http://schemas.microsoft.com/office/drawing/2014/chart" uri="{C3380CC4-5D6E-409C-BE32-E72D297353CC}">
              <c16:uniqueId val="{00000003-44FC-4AA1-90A0-5218177A228F}"/>
            </c:ext>
          </c:extLst>
        </c:ser>
        <c:ser>
          <c:idx val="4"/>
          <c:order val="4"/>
          <c:tx>
            <c:v>Cap Ex</c:v>
          </c:tx>
          <c:spPr>
            <a:solidFill>
              <a:schemeClr val="accent5"/>
            </a:solidFill>
            <a:ln>
              <a:noFill/>
            </a:ln>
            <a:effectLst/>
          </c:spPr>
          <c:invertIfNegative val="0"/>
          <c:val>
            <c:numRef>
              <c:f>'Fig 6.3'!$E$155:$J$155</c:f>
            </c:numRef>
          </c:val>
          <c:extLst>
            <c:ext xmlns:c16="http://schemas.microsoft.com/office/drawing/2014/chart" uri="{C3380CC4-5D6E-409C-BE32-E72D297353CC}">
              <c16:uniqueId val="{00000004-44FC-4AA1-90A0-5218177A228F}"/>
            </c:ext>
          </c:extLst>
        </c:ser>
        <c:dLbls>
          <c:showLegendKey val="0"/>
          <c:showVal val="0"/>
          <c:showCatName val="0"/>
          <c:showSerName val="0"/>
          <c:showPercent val="0"/>
          <c:showBubbleSize val="0"/>
        </c:dLbls>
        <c:gapWidth val="219"/>
        <c:overlap val="-27"/>
        <c:axId val="128155680"/>
        <c:axId val="211169440"/>
      </c:barChart>
      <c:catAx>
        <c:axId val="128155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9440"/>
        <c:crosses val="autoZero"/>
        <c:auto val="1"/>
        <c:lblAlgn val="ctr"/>
        <c:lblOffset val="100"/>
        <c:noMultiLvlLbl val="0"/>
      </c:catAx>
      <c:valAx>
        <c:axId val="21116944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55680"/>
        <c:crosses val="autoZero"/>
        <c:crossBetween val="between"/>
      </c:valAx>
      <c:spPr>
        <a:noFill/>
        <a:ln>
          <a:noFill/>
        </a:ln>
        <a:effectLst/>
      </c:spPr>
    </c:plotArea>
    <c:legend>
      <c:legendPos val="r"/>
      <c:layout>
        <c:manualLayout>
          <c:xMode val="edge"/>
          <c:yMode val="edge"/>
          <c:x val="0.12738385826771653"/>
          <c:y val="0.11305373286672502"/>
          <c:w val="0.85039391951006127"/>
          <c:h val="0.2233829104695246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2</xdr:col>
      <xdr:colOff>264183</xdr:colOff>
      <xdr:row>41</xdr:row>
      <xdr:rowOff>144462</xdr:rowOff>
    </xdr:from>
    <xdr:ext cx="5305170" cy="1031564"/>
    <xdr:sp macro="" textlink="">
      <xdr:nvSpPr>
        <xdr:cNvPr id="4" name="TextBox 3">
          <a:extLst>
            <a:ext uri="{FF2B5EF4-FFF2-40B4-BE49-F238E27FC236}">
              <a16:creationId xmlns:a16="http://schemas.microsoft.com/office/drawing/2014/main" id="{1886C8C0-F669-42AE-81AF-2AEA3E6BF4B5}"/>
            </a:ext>
          </a:extLst>
        </xdr:cNvPr>
        <xdr:cNvSpPr txBox="1"/>
      </xdr:nvSpPr>
      <xdr:spPr>
        <a:xfrm>
          <a:off x="1534183" y="7629525"/>
          <a:ext cx="5305170" cy="103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3000" b="0">
              <a:solidFill>
                <a:schemeClr val="bg1"/>
              </a:solidFill>
            </a:rPr>
            <a:t>Online Companion to Chapter</a:t>
          </a:r>
          <a:r>
            <a:rPr lang="en-US" sz="3000" b="0" baseline="0">
              <a:solidFill>
                <a:schemeClr val="bg1"/>
              </a:solidFill>
            </a:rPr>
            <a:t> 6 </a:t>
          </a:r>
        </a:p>
        <a:p>
          <a:pPr algn="ctr"/>
          <a:r>
            <a:rPr lang="en-US" sz="3000" b="0" baseline="0">
              <a:solidFill>
                <a:schemeClr val="bg1"/>
              </a:solidFill>
            </a:rPr>
            <a:t>Financial Modeling</a:t>
          </a:r>
        </a:p>
      </xdr:txBody>
    </xdr:sp>
    <xdr:clientData/>
  </xdr:oneCellAnchor>
  <xdr:twoCellAnchor editAs="oneCell">
    <xdr:from>
      <xdr:col>1</xdr:col>
      <xdr:colOff>381757</xdr:colOff>
      <xdr:row>2</xdr:row>
      <xdr:rowOff>96005</xdr:rowOff>
    </xdr:from>
    <xdr:to>
      <xdr:col>11</xdr:col>
      <xdr:colOff>563193</xdr:colOff>
      <xdr:row>41</xdr:row>
      <xdr:rowOff>145221</xdr:rowOff>
    </xdr:to>
    <xdr:pic>
      <xdr:nvPicPr>
        <xdr:cNvPr id="10" name="Picture 9">
          <a:extLst>
            <a:ext uri="{FF2B5EF4-FFF2-40B4-BE49-F238E27FC236}">
              <a16:creationId xmlns:a16="http://schemas.microsoft.com/office/drawing/2014/main" id="{7190875D-5F20-46BC-9D1B-274FBD267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900" y="458862"/>
          <a:ext cx="6712864" cy="7124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113534</xdr:colOff>
      <xdr:row>111</xdr:row>
      <xdr:rowOff>11867</xdr:rowOff>
    </xdr:from>
    <xdr:to>
      <xdr:col>18</xdr:col>
      <xdr:colOff>13305</xdr:colOff>
      <xdr:row>128</xdr:row>
      <xdr:rowOff>45963</xdr:rowOff>
    </xdr:to>
    <xdr:graphicFrame macro="">
      <xdr:nvGraphicFramePr>
        <xdr:cNvPr id="2" name="Chart 1">
          <a:extLst>
            <a:ext uri="{FF2B5EF4-FFF2-40B4-BE49-F238E27FC236}">
              <a16:creationId xmlns:a16="http://schemas.microsoft.com/office/drawing/2014/main" id="{73E6961A-17F7-430E-A86C-1D29CC80F5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243282</xdr:colOff>
      <xdr:row>88</xdr:row>
      <xdr:rowOff>88397</xdr:rowOff>
    </xdr:from>
    <xdr:to>
      <xdr:col>18</xdr:col>
      <xdr:colOff>129527</xdr:colOff>
      <xdr:row>105</xdr:row>
      <xdr:rowOff>114027</xdr:rowOff>
    </xdr:to>
    <xdr:graphicFrame macro="">
      <xdr:nvGraphicFramePr>
        <xdr:cNvPr id="2" name="Chart 1">
          <a:extLst>
            <a:ext uri="{FF2B5EF4-FFF2-40B4-BE49-F238E27FC236}">
              <a16:creationId xmlns:a16="http://schemas.microsoft.com/office/drawing/2014/main" id="{989F6CC1-43B2-475C-8804-81903F510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37334</xdr:colOff>
      <xdr:row>111</xdr:row>
      <xdr:rowOff>20333</xdr:rowOff>
    </xdr:from>
    <xdr:to>
      <xdr:col>18</xdr:col>
      <xdr:colOff>707572</xdr:colOff>
      <xdr:row>128</xdr:row>
      <xdr:rowOff>54429</xdr:rowOff>
    </xdr:to>
    <xdr:graphicFrame macro="">
      <xdr:nvGraphicFramePr>
        <xdr:cNvPr id="2" name="Chart 1">
          <a:extLst>
            <a:ext uri="{FF2B5EF4-FFF2-40B4-BE49-F238E27FC236}">
              <a16:creationId xmlns:a16="http://schemas.microsoft.com/office/drawing/2014/main" id="{F6643B9F-9A97-4847-9FA9-81769370C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158</xdr:row>
      <xdr:rowOff>44450</xdr:rowOff>
    </xdr:from>
    <xdr:to>
      <xdr:col>11</xdr:col>
      <xdr:colOff>44450</xdr:colOff>
      <xdr:row>176</xdr:row>
      <xdr:rowOff>44450</xdr:rowOff>
    </xdr:to>
    <xdr:graphicFrame macro="">
      <xdr:nvGraphicFramePr>
        <xdr:cNvPr id="3" name="Chart 2">
          <a:extLst>
            <a:ext uri="{FF2B5EF4-FFF2-40B4-BE49-F238E27FC236}">
              <a16:creationId xmlns:a16="http://schemas.microsoft.com/office/drawing/2014/main" id="{77A8DDFA-9437-4FA6-9156-E905FBACF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37334</xdr:colOff>
      <xdr:row>111</xdr:row>
      <xdr:rowOff>20333</xdr:rowOff>
    </xdr:from>
    <xdr:to>
      <xdr:col>18</xdr:col>
      <xdr:colOff>707572</xdr:colOff>
      <xdr:row>128</xdr:row>
      <xdr:rowOff>54429</xdr:rowOff>
    </xdr:to>
    <xdr:graphicFrame macro="">
      <xdr:nvGraphicFramePr>
        <xdr:cNvPr id="2" name="Chart 1">
          <a:extLst>
            <a:ext uri="{FF2B5EF4-FFF2-40B4-BE49-F238E27FC236}">
              <a16:creationId xmlns:a16="http://schemas.microsoft.com/office/drawing/2014/main" id="{D7E21D82-1BC0-45BF-B04D-8B3326954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546100</xdr:colOff>
      <xdr:row>158</xdr:row>
      <xdr:rowOff>95250</xdr:rowOff>
    </xdr:from>
    <xdr:to>
      <xdr:col>13</xdr:col>
      <xdr:colOff>12700</xdr:colOff>
      <xdr:row>176</xdr:row>
      <xdr:rowOff>95250</xdr:rowOff>
    </xdr:to>
    <xdr:graphicFrame macro="">
      <xdr:nvGraphicFramePr>
        <xdr:cNvPr id="4" name="Chart 3">
          <a:extLst>
            <a:ext uri="{FF2B5EF4-FFF2-40B4-BE49-F238E27FC236}">
              <a16:creationId xmlns:a16="http://schemas.microsoft.com/office/drawing/2014/main" id="{A8F4F84A-ABD0-4EAB-B379-AF6DE6A69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37334</xdr:colOff>
      <xdr:row>111</xdr:row>
      <xdr:rowOff>20333</xdr:rowOff>
    </xdr:from>
    <xdr:to>
      <xdr:col>18</xdr:col>
      <xdr:colOff>707572</xdr:colOff>
      <xdr:row>128</xdr:row>
      <xdr:rowOff>54429</xdr:rowOff>
    </xdr:to>
    <xdr:graphicFrame macro="">
      <xdr:nvGraphicFramePr>
        <xdr:cNvPr id="2" name="Chart 1">
          <a:extLst>
            <a:ext uri="{FF2B5EF4-FFF2-40B4-BE49-F238E27FC236}">
              <a16:creationId xmlns:a16="http://schemas.microsoft.com/office/drawing/2014/main" id="{5A0C4580-5E05-4858-B4A6-BA8184358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254000</xdr:colOff>
      <xdr:row>157</xdr:row>
      <xdr:rowOff>107950</xdr:rowOff>
    </xdr:from>
    <xdr:to>
      <xdr:col>11</xdr:col>
      <xdr:colOff>88900</xdr:colOff>
      <xdr:row>175</xdr:row>
      <xdr:rowOff>107950</xdr:rowOff>
    </xdr:to>
    <xdr:graphicFrame macro="">
      <xdr:nvGraphicFramePr>
        <xdr:cNvPr id="3" name="Chart 2">
          <a:extLst>
            <a:ext uri="{FF2B5EF4-FFF2-40B4-BE49-F238E27FC236}">
              <a16:creationId xmlns:a16="http://schemas.microsoft.com/office/drawing/2014/main" id="{33F8B55B-6595-42BA-8671-4428321FF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37334</xdr:colOff>
      <xdr:row>111</xdr:row>
      <xdr:rowOff>20333</xdr:rowOff>
    </xdr:from>
    <xdr:to>
      <xdr:col>18</xdr:col>
      <xdr:colOff>707572</xdr:colOff>
      <xdr:row>128</xdr:row>
      <xdr:rowOff>54429</xdr:rowOff>
    </xdr:to>
    <xdr:graphicFrame macro="">
      <xdr:nvGraphicFramePr>
        <xdr:cNvPr id="2" name="Chart 1">
          <a:extLst>
            <a:ext uri="{FF2B5EF4-FFF2-40B4-BE49-F238E27FC236}">
              <a16:creationId xmlns:a16="http://schemas.microsoft.com/office/drawing/2014/main" id="{E024CDBC-ECEF-44E3-9F0B-645B65E13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187325</xdr:colOff>
      <xdr:row>14</xdr:row>
      <xdr:rowOff>47625</xdr:rowOff>
    </xdr:from>
    <xdr:to>
      <xdr:col>10</xdr:col>
      <xdr:colOff>117475</xdr:colOff>
      <xdr:row>32</xdr:row>
      <xdr:rowOff>9525</xdr:rowOff>
    </xdr:to>
    <xdr:graphicFrame macro="">
      <xdr:nvGraphicFramePr>
        <xdr:cNvPr id="2" name="Chart 1">
          <a:extLst>
            <a:ext uri="{FF2B5EF4-FFF2-40B4-BE49-F238E27FC236}">
              <a16:creationId xmlns:a16="http://schemas.microsoft.com/office/drawing/2014/main" id="{0AE064F0-4AB4-4086-9250-3A91C9DFE0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L:%20Linneman%20Linneman%20Book%20Real%20Estate%20Finance%20&amp;%20Investments%203rd%20ed%20July%202010%203rd%20Edition%20-%207.2.10%203rd%20Edition%20Chapters_July%202010%20chapter%205%20Financial%20Modeling%207.9.10.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
      <sheetName val="B4 Tax"/>
      <sheetName val="Sale"/>
      <sheetName val="E6a"/>
      <sheetName val="E5"/>
      <sheetName val="E9a"/>
      <sheetName val="E7a"/>
      <sheetName val="E7b"/>
      <sheetName val="E10"/>
      <sheetName val="E2b"/>
      <sheetName val="E2c"/>
      <sheetName val="E3"/>
      <sheetName val="E4"/>
      <sheetName val="E6b"/>
      <sheetName val="E6c"/>
      <sheetName val="E8b"/>
      <sheetName val="E8c"/>
      <sheetName val="E9b"/>
      <sheetName val="E9c"/>
    </sheetNames>
    <sheetDataSet>
      <sheetData sheetId="0" refreshError="1"/>
      <sheetData sheetId="1" refreshError="1"/>
      <sheetData sheetId="2" refreshError="1"/>
      <sheetData sheetId="3" refreshError="1"/>
      <sheetData sheetId="4" refreshError="1"/>
      <sheetData sheetId="5" refreshError="1">
        <row r="20">
          <cell r="F20">
            <v>274079.52629228868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2F50-1ED7-4D32-93BE-546C2F5F9EB6}">
  <dimension ref="C9:L54"/>
  <sheetViews>
    <sheetView tabSelected="1" zoomScale="80" zoomScaleNormal="80" workbookViewId="0">
      <selection activeCell="C8" sqref="C8"/>
    </sheetView>
  </sheetViews>
  <sheetFormatPr defaultColWidth="9.08984375" defaultRowHeight="14.5" x14ac:dyDescent="0.35"/>
  <cols>
    <col min="1" max="16384" width="9.08984375" style="295"/>
  </cols>
  <sheetData>
    <row r="9" s="295" customFormat="1" x14ac:dyDescent="0.35"/>
    <row r="54" spans="3:12" x14ac:dyDescent="0.35">
      <c r="C54" s="296">
        <f ca="1">YEAR(TODAY())</f>
        <v>2022</v>
      </c>
      <c r="D54" s="296"/>
      <c r="E54" s="296"/>
      <c r="F54" s="296"/>
      <c r="G54" s="296"/>
      <c r="H54" s="296"/>
      <c r="I54" s="296"/>
      <c r="J54" s="296"/>
      <c r="K54" s="296"/>
      <c r="L54" s="296"/>
    </row>
  </sheetData>
  <mergeCells count="1">
    <mergeCell ref="C54:L54"/>
  </mergeCells>
  <pageMargins left="0.7" right="0.7" top="0.75" bottom="0.75" header="0.3" footer="0.3"/>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C4A2E-7048-4DF1-8C46-981610F4E10D}">
  <sheetPr>
    <pageSetUpPr fitToPage="1"/>
  </sheetPr>
  <dimension ref="A2:Y406"/>
  <sheetViews>
    <sheetView topLeftCell="A77" zoomScaleNormal="100" workbookViewId="0">
      <selection activeCell="A80" sqref="A80"/>
    </sheetView>
  </sheetViews>
  <sheetFormatPr defaultColWidth="9" defaultRowHeight="12" outlineLevelRow="1" outlineLevelCol="1" x14ac:dyDescent="0.3"/>
  <cols>
    <col min="1" max="1" width="3.7265625" style="1" customWidth="1"/>
    <col min="2" max="2" width="1.08984375" style="1" customWidth="1"/>
    <col min="3" max="3" width="28.81640625" style="1" customWidth="1"/>
    <col min="4" max="4" width="10.36328125" style="1" customWidth="1" outlineLevel="1"/>
    <col min="5" max="9" width="9.54296875" style="1" customWidth="1"/>
    <col min="10" max="10" width="9.81640625" style="1" customWidth="1"/>
    <col min="11" max="11" width="9.81640625" style="1" customWidth="1" outlineLevel="1"/>
    <col min="12" max="12" width="1.7265625" style="1" customWidth="1"/>
    <col min="13" max="13" width="9" style="1"/>
    <col min="14" max="14" width="9.08984375" style="1" bestFit="1" customWidth="1"/>
    <col min="15" max="15" width="9" style="1"/>
    <col min="16" max="16" width="12.26953125" style="1" customWidth="1"/>
    <col min="17" max="17" width="9" style="1"/>
    <col min="18" max="18" width="10.7265625" style="1" customWidth="1"/>
    <col min="19" max="19" width="9" style="1"/>
    <col min="20" max="20" width="10.26953125" style="1" customWidth="1"/>
    <col min="21" max="22" width="9" style="1"/>
    <col min="23" max="23" width="10.54296875" style="1" customWidth="1"/>
    <col min="24" max="24" width="9" style="1"/>
    <col min="25" max="25" width="12.54296875" style="1" customWidth="1"/>
    <col min="26" max="16384" width="9" style="1"/>
  </cols>
  <sheetData>
    <row r="2" spans="3:25" x14ac:dyDescent="0.3">
      <c r="C2" s="24" t="s">
        <v>30</v>
      </c>
    </row>
    <row r="3" spans="3:25" x14ac:dyDescent="0.3">
      <c r="C3" s="208" t="s">
        <v>179</v>
      </c>
      <c r="D3" s="209">
        <v>6</v>
      </c>
    </row>
    <row r="4" spans="3:25" x14ac:dyDescent="0.3">
      <c r="C4" s="25" t="s">
        <v>24</v>
      </c>
      <c r="D4" s="3">
        <v>6700000</v>
      </c>
      <c r="G4" s="25" t="s">
        <v>81</v>
      </c>
      <c r="H4" s="5">
        <v>0.15</v>
      </c>
    </row>
    <row r="5" spans="3:25" x14ac:dyDescent="0.3">
      <c r="C5" s="25" t="s">
        <v>63</v>
      </c>
      <c r="D5" s="27">
        <f>D150</f>
        <v>225000</v>
      </c>
    </row>
    <row r="6" spans="3:25" x14ac:dyDescent="0.3">
      <c r="C6" s="25" t="s">
        <v>25</v>
      </c>
      <c r="D6" s="9">
        <v>0.75</v>
      </c>
      <c r="E6" s="27">
        <f>D6*(D4+D5)</f>
        <v>5193750</v>
      </c>
      <c r="G6" s="4"/>
    </row>
    <row r="7" spans="3:25" x14ac:dyDescent="0.3">
      <c r="C7" s="25" t="s">
        <v>39</v>
      </c>
      <c r="D7" s="9"/>
      <c r="E7" s="27">
        <f>D4+D5-E6</f>
        <v>1731250</v>
      </c>
      <c r="F7" s="6"/>
    </row>
    <row r="8" spans="3:25" x14ac:dyDescent="0.3">
      <c r="C8" s="25" t="s">
        <v>40</v>
      </c>
      <c r="D8" s="5">
        <v>0.01</v>
      </c>
      <c r="E8" s="27">
        <f>D8*E6</f>
        <v>51937.5</v>
      </c>
      <c r="M8" s="29" t="s">
        <v>193</v>
      </c>
      <c r="N8" s="25"/>
      <c r="O8" s="25"/>
      <c r="P8" s="25"/>
      <c r="Q8" s="25"/>
      <c r="R8" s="25"/>
      <c r="T8" s="29" t="s">
        <v>194</v>
      </c>
      <c r="U8" s="25"/>
      <c r="V8" s="25"/>
      <c r="W8" s="25"/>
      <c r="X8" s="25"/>
      <c r="Y8" s="25"/>
    </row>
    <row r="9" spans="3:25" ht="24" x14ac:dyDescent="0.3">
      <c r="C9" s="25" t="s">
        <v>42</v>
      </c>
      <c r="D9" s="23">
        <v>30</v>
      </c>
      <c r="E9" s="142">
        <f>D9*12</f>
        <v>360</v>
      </c>
      <c r="M9" s="30" t="s">
        <v>50</v>
      </c>
      <c r="N9" s="31" t="s">
        <v>45</v>
      </c>
      <c r="O9" s="31" t="s">
        <v>46</v>
      </c>
      <c r="P9" s="32" t="s">
        <v>47</v>
      </c>
      <c r="Q9" s="32" t="s">
        <v>48</v>
      </c>
      <c r="R9" s="33" t="s">
        <v>49</v>
      </c>
      <c r="S9" s="234" t="s">
        <v>192</v>
      </c>
      <c r="T9" s="30" t="s">
        <v>92</v>
      </c>
      <c r="U9" s="31" t="s">
        <v>45</v>
      </c>
      <c r="V9" s="31" t="s">
        <v>46</v>
      </c>
      <c r="W9" s="32" t="s">
        <v>47</v>
      </c>
      <c r="X9" s="32" t="s">
        <v>48</v>
      </c>
      <c r="Y9" s="33" t="s">
        <v>49</v>
      </c>
    </row>
    <row r="10" spans="3:25" x14ac:dyDescent="0.3">
      <c r="C10" s="25" t="s">
        <v>43</v>
      </c>
      <c r="D10" s="5">
        <v>7.0000000000000007E-2</v>
      </c>
      <c r="E10" s="4">
        <f>D10/12</f>
        <v>5.8333333333333336E-3</v>
      </c>
      <c r="F10" s="6"/>
      <c r="G10" s="6"/>
      <c r="H10" s="6"/>
      <c r="K10" s="6"/>
      <c r="M10" s="138">
        <v>1</v>
      </c>
      <c r="N10" s="139">
        <f t="shared" ref="N10:N14" si="0">M10</f>
        <v>1</v>
      </c>
      <c r="O10" s="27">
        <f>$E$6</f>
        <v>5193750</v>
      </c>
      <c r="P10" s="27">
        <f>SUMIF($S$10:$S$369,N10,$W$10:$W$369)</f>
        <v>361891.15711141517</v>
      </c>
      <c r="Q10" s="27">
        <f>SUMIF($S$10:$S$369,N10,$X$10:$X$369)</f>
        <v>52758.623009010706</v>
      </c>
      <c r="R10" s="232">
        <f t="shared" ref="R10:R14" si="1">O10-Q10</f>
        <v>5140991.3769909889</v>
      </c>
      <c r="S10" s="234">
        <f>ROUNDUP(T10/12,0)</f>
        <v>1</v>
      </c>
      <c r="T10" s="138">
        <v>1</v>
      </c>
      <c r="U10" s="139">
        <f t="shared" ref="U10:U41" si="2">T10</f>
        <v>1</v>
      </c>
      <c r="V10" s="27">
        <f>$E$6</f>
        <v>5193750</v>
      </c>
      <c r="W10" s="27">
        <f>IF(ROUND(V10,0)=0,0,$D$11/12-X10)</f>
        <v>30296.875</v>
      </c>
      <c r="X10" s="27">
        <f>IFERROR(-PPMT($E$10,U10,$E$9,$E$6),0)</f>
        <v>4257.2733433688254</v>
      </c>
      <c r="Y10" s="52">
        <f t="shared" ref="Y10:Y41" si="3">V10-X10</f>
        <v>5189492.7266566316</v>
      </c>
    </row>
    <row r="11" spans="3:25" x14ac:dyDescent="0.3">
      <c r="C11" s="25" t="s">
        <v>44</v>
      </c>
      <c r="D11" s="6">
        <f>-PMT(E10,E9,E6)*12</f>
        <v>414649.78012042592</v>
      </c>
      <c r="E11" s="6"/>
      <c r="F11" s="6"/>
      <c r="G11" s="6"/>
      <c r="H11" s="6"/>
      <c r="K11" s="6"/>
      <c r="M11" s="138">
        <v>2</v>
      </c>
      <c r="N11" s="139">
        <f t="shared" si="0"/>
        <v>2</v>
      </c>
      <c r="O11" s="27">
        <f t="shared" ref="O11:O14" si="4">R10</f>
        <v>5140991.3769909889</v>
      </c>
      <c r="P11" s="27">
        <f t="shared" ref="P11:P39" si="5">SUMIF($S$10:$S$369,N11,$W$10:$W$369)</f>
        <v>358077.23198823014</v>
      </c>
      <c r="Q11" s="27">
        <f t="shared" ref="Q11:Q14" si="6">SUMIF($S$10:$S$369,N11,$X$10:$X$369)</f>
        <v>56572.548132195741</v>
      </c>
      <c r="R11" s="232">
        <f t="shared" si="1"/>
        <v>5084418.8288587928</v>
      </c>
      <c r="S11" s="234">
        <f t="shared" ref="S11:S74" si="7">ROUNDUP(T11/12,0)</f>
        <v>1</v>
      </c>
      <c r="T11" s="138">
        <v>2</v>
      </c>
      <c r="U11" s="139">
        <f t="shared" si="2"/>
        <v>2</v>
      </c>
      <c r="V11" s="27">
        <f t="shared" ref="V11:V42" si="8">Y10</f>
        <v>5189492.7266566316</v>
      </c>
      <c r="W11" s="27">
        <f t="shared" ref="W11:W74" si="9">IF(ROUND(V11,0)=0,0,$D$11/12-X11)</f>
        <v>30272.040905497019</v>
      </c>
      <c r="X11" s="27">
        <f t="shared" ref="X11:X74" si="10">IFERROR(-PPMT($E$10,U11,$E$9,$E$6),0)</f>
        <v>4282.1074378718085</v>
      </c>
      <c r="Y11" s="52">
        <f t="shared" si="3"/>
        <v>5185210.6192187602</v>
      </c>
    </row>
    <row r="12" spans="3:25" x14ac:dyDescent="0.3">
      <c r="C12" s="25" t="s">
        <v>56</v>
      </c>
      <c r="D12" s="23">
        <v>7</v>
      </c>
      <c r="E12" s="6"/>
      <c r="F12" s="6"/>
      <c r="G12" s="6"/>
      <c r="H12" s="6"/>
      <c r="K12" s="6"/>
      <c r="M12" s="138">
        <v>3</v>
      </c>
      <c r="N12" s="139">
        <f t="shared" si="0"/>
        <v>3</v>
      </c>
      <c r="O12" s="27">
        <f t="shared" si="4"/>
        <v>5084418.8288587928</v>
      </c>
      <c r="P12" s="27">
        <f t="shared" si="5"/>
        <v>353987.59790951037</v>
      </c>
      <c r="Q12" s="27">
        <f t="shared" si="6"/>
        <v>60662.18221091546</v>
      </c>
      <c r="R12" s="232">
        <f t="shared" si="1"/>
        <v>5023756.6466478771</v>
      </c>
      <c r="S12" s="234">
        <f t="shared" si="7"/>
        <v>1</v>
      </c>
      <c r="T12" s="138">
        <v>3</v>
      </c>
      <c r="U12" s="139">
        <f t="shared" si="2"/>
        <v>3</v>
      </c>
      <c r="V12" s="27">
        <f t="shared" si="8"/>
        <v>5185210.6192187602</v>
      </c>
      <c r="W12" s="27">
        <f t="shared" si="9"/>
        <v>30247.061945442765</v>
      </c>
      <c r="X12" s="27">
        <f t="shared" si="10"/>
        <v>4307.0863979260612</v>
      </c>
      <c r="Y12" s="52">
        <f t="shared" si="3"/>
        <v>5180903.5328208338</v>
      </c>
    </row>
    <row r="13" spans="3:25" x14ac:dyDescent="0.3">
      <c r="C13" s="25" t="s">
        <v>59</v>
      </c>
      <c r="D13" s="5">
        <v>0.21</v>
      </c>
      <c r="E13" s="6"/>
      <c r="K13" s="6"/>
      <c r="M13" s="138">
        <v>4</v>
      </c>
      <c r="N13" s="139">
        <f t="shared" si="0"/>
        <v>4</v>
      </c>
      <c r="O13" s="27">
        <f t="shared" si="4"/>
        <v>5023756.6466478771</v>
      </c>
      <c r="P13" s="27">
        <f t="shared" si="5"/>
        <v>349602.32385256764</v>
      </c>
      <c r="Q13" s="27">
        <f t="shared" si="6"/>
        <v>65047.45626785823</v>
      </c>
      <c r="R13" s="232">
        <f t="shared" si="1"/>
        <v>4958709.1903800191</v>
      </c>
      <c r="S13" s="234">
        <f t="shared" si="7"/>
        <v>1</v>
      </c>
      <c r="T13" s="138">
        <v>4</v>
      </c>
      <c r="U13" s="139">
        <f t="shared" si="2"/>
        <v>4</v>
      </c>
      <c r="V13" s="27">
        <f t="shared" si="8"/>
        <v>5180903.5328208338</v>
      </c>
      <c r="W13" s="27">
        <f t="shared" si="9"/>
        <v>30221.937274788197</v>
      </c>
      <c r="X13" s="27">
        <f t="shared" si="10"/>
        <v>4332.2110685806301</v>
      </c>
      <c r="Y13" s="52">
        <f t="shared" si="3"/>
        <v>5176571.321752253</v>
      </c>
    </row>
    <row r="14" spans="3:25" x14ac:dyDescent="0.3">
      <c r="C14" s="25"/>
      <c r="E14" s="28"/>
      <c r="F14" s="28"/>
      <c r="G14" s="28"/>
      <c r="H14" s="28"/>
      <c r="I14" s="28"/>
      <c r="J14" s="28"/>
      <c r="K14" s="6"/>
      <c r="L14" s="28"/>
      <c r="M14" s="138">
        <v>5</v>
      </c>
      <c r="N14" s="139">
        <f t="shared" si="0"/>
        <v>5</v>
      </c>
      <c r="O14" s="27">
        <f t="shared" si="4"/>
        <v>4958709.1903800191</v>
      </c>
      <c r="P14" s="27">
        <f t="shared" si="5"/>
        <v>344900.03797947179</v>
      </c>
      <c r="Q14" s="27">
        <f t="shared" si="6"/>
        <v>69749.742140954157</v>
      </c>
      <c r="R14" s="232">
        <f t="shared" si="1"/>
        <v>4888959.4482390648</v>
      </c>
      <c r="S14" s="234">
        <f t="shared" si="7"/>
        <v>1</v>
      </c>
      <c r="T14" s="138">
        <v>5</v>
      </c>
      <c r="U14" s="139">
        <f t="shared" si="2"/>
        <v>5</v>
      </c>
      <c r="V14" s="27">
        <f t="shared" si="8"/>
        <v>5176571.321752253</v>
      </c>
      <c r="W14" s="27">
        <f t="shared" si="9"/>
        <v>30196.666043554807</v>
      </c>
      <c r="X14" s="27">
        <f t="shared" si="10"/>
        <v>4357.482299814018</v>
      </c>
      <c r="Y14" s="52">
        <f t="shared" si="3"/>
        <v>5172213.839452439</v>
      </c>
    </row>
    <row r="15" spans="3:25" x14ac:dyDescent="0.3">
      <c r="C15" s="25"/>
      <c r="E15" s="5"/>
      <c r="F15" s="5"/>
      <c r="G15" s="5"/>
      <c r="H15" s="5"/>
      <c r="I15" s="5"/>
      <c r="J15" s="5"/>
      <c r="K15" s="6"/>
      <c r="M15" s="138">
        <v>6</v>
      </c>
      <c r="N15" s="139">
        <f t="shared" ref="N15:N39" si="11">M15</f>
        <v>6</v>
      </c>
      <c r="O15" s="27">
        <f t="shared" ref="O15:O39" si="12">R14</f>
        <v>4888959.4482390648</v>
      </c>
      <c r="P15" s="27">
        <f t="shared" si="5"/>
        <v>339857.82348040061</v>
      </c>
      <c r="Q15" s="27">
        <f t="shared" ref="Q15:Q39" si="13">SUMIF($S$10:$S$369,N15,$X$10:$X$369)</f>
        <v>74791.956640025324</v>
      </c>
      <c r="R15" s="232">
        <f t="shared" ref="R15:R39" si="14">O15-Q15</f>
        <v>4814167.4915990392</v>
      </c>
      <c r="S15" s="234">
        <f t="shared" si="7"/>
        <v>1</v>
      </c>
      <c r="T15" s="138">
        <v>6</v>
      </c>
      <c r="U15" s="139">
        <f t="shared" si="2"/>
        <v>6</v>
      </c>
      <c r="V15" s="27">
        <f t="shared" si="8"/>
        <v>5172213.839452439</v>
      </c>
      <c r="W15" s="27">
        <f t="shared" si="9"/>
        <v>30171.247396805891</v>
      </c>
      <c r="X15" s="27">
        <f t="shared" si="10"/>
        <v>4382.9009465629333</v>
      </c>
      <c r="Y15" s="52">
        <f t="shared" si="3"/>
        <v>5167830.9385058759</v>
      </c>
    </row>
    <row r="16" spans="3:25" x14ac:dyDescent="0.3">
      <c r="C16" s="25"/>
      <c r="E16" s="5"/>
      <c r="F16" s="5"/>
      <c r="G16" s="5"/>
      <c r="H16" s="5"/>
      <c r="I16" s="5"/>
      <c r="J16" s="5"/>
      <c r="K16" s="6"/>
      <c r="M16" s="138">
        <v>7</v>
      </c>
      <c r="N16" s="139">
        <f t="shared" si="11"/>
        <v>7</v>
      </c>
      <c r="O16" s="27">
        <f t="shared" si="12"/>
        <v>4814167.4915990392</v>
      </c>
      <c r="P16" s="27">
        <f t="shared" si="5"/>
        <v>334451.10688749707</v>
      </c>
      <c r="Q16" s="27">
        <f t="shared" si="13"/>
        <v>80198.673232928835</v>
      </c>
      <c r="R16" s="232">
        <f t="shared" si="14"/>
        <v>4733968.8183661103</v>
      </c>
      <c r="S16" s="234">
        <f t="shared" si="7"/>
        <v>1</v>
      </c>
      <c r="T16" s="138">
        <v>7</v>
      </c>
      <c r="U16" s="139">
        <f t="shared" si="2"/>
        <v>7</v>
      </c>
      <c r="V16" s="27">
        <f t="shared" si="8"/>
        <v>5167830.9385058759</v>
      </c>
      <c r="W16" s="27">
        <f t="shared" si="9"/>
        <v>30145.680474617613</v>
      </c>
      <c r="X16" s="27">
        <f t="shared" si="10"/>
        <v>4408.4678687512151</v>
      </c>
      <c r="Y16" s="52">
        <f t="shared" si="3"/>
        <v>5163422.470637125</v>
      </c>
    </row>
    <row r="17" spans="3:25" x14ac:dyDescent="0.3">
      <c r="K17" s="6"/>
      <c r="L17" s="5"/>
      <c r="M17" s="138">
        <v>8</v>
      </c>
      <c r="N17" s="139">
        <f t="shared" si="11"/>
        <v>8</v>
      </c>
      <c r="O17" s="27">
        <f t="shared" si="12"/>
        <v>4733968.8183661103</v>
      </c>
      <c r="P17" s="27">
        <f t="shared" si="5"/>
        <v>328653.5383149258</v>
      </c>
      <c r="Q17" s="27">
        <f t="shared" si="13"/>
        <v>85996.24180550006</v>
      </c>
      <c r="R17" s="232">
        <f t="shared" si="14"/>
        <v>4647972.57656061</v>
      </c>
      <c r="S17" s="234">
        <f t="shared" si="7"/>
        <v>1</v>
      </c>
      <c r="T17" s="138">
        <v>8</v>
      </c>
      <c r="U17" s="139">
        <f t="shared" si="2"/>
        <v>8</v>
      </c>
      <c r="V17" s="27">
        <f t="shared" si="8"/>
        <v>5163422.470637125</v>
      </c>
      <c r="W17" s="27">
        <f t="shared" si="9"/>
        <v>30119.964412049896</v>
      </c>
      <c r="X17" s="27">
        <f t="shared" si="10"/>
        <v>4434.1839313189312</v>
      </c>
      <c r="Y17" s="52">
        <f t="shared" si="3"/>
        <v>5158988.2867058059</v>
      </c>
    </row>
    <row r="18" spans="3:25" x14ac:dyDescent="0.3">
      <c r="K18" s="6"/>
      <c r="L18" s="5"/>
      <c r="M18" s="138">
        <v>9</v>
      </c>
      <c r="N18" s="139">
        <f t="shared" si="11"/>
        <v>9</v>
      </c>
      <c r="O18" s="27">
        <f t="shared" si="12"/>
        <v>4647972.57656061</v>
      </c>
      <c r="P18" s="27">
        <f t="shared" si="5"/>
        <v>322436.86304147379</v>
      </c>
      <c r="Q18" s="27">
        <f t="shared" si="13"/>
        <v>92212.917078952072</v>
      </c>
      <c r="R18" s="232">
        <f t="shared" si="14"/>
        <v>4555759.6594816577</v>
      </c>
      <c r="S18" s="234">
        <f t="shared" si="7"/>
        <v>1</v>
      </c>
      <c r="T18" s="138">
        <v>9</v>
      </c>
      <c r="U18" s="139">
        <f t="shared" si="2"/>
        <v>9</v>
      </c>
      <c r="V18" s="27">
        <f t="shared" si="8"/>
        <v>5158988.2867058059</v>
      </c>
      <c r="W18" s="27">
        <f t="shared" si="9"/>
        <v>30094.098339117201</v>
      </c>
      <c r="X18" s="27">
        <f t="shared" si="10"/>
        <v>4460.0500042516251</v>
      </c>
      <c r="Y18" s="52">
        <f t="shared" si="3"/>
        <v>5154528.2367015546</v>
      </c>
    </row>
    <row r="19" spans="3:25" x14ac:dyDescent="0.3">
      <c r="C19" s="25"/>
      <c r="E19" s="5"/>
      <c r="K19" s="6"/>
      <c r="M19" s="138">
        <v>10</v>
      </c>
      <c r="N19" s="139">
        <f t="shared" si="11"/>
        <v>10</v>
      </c>
      <c r="O19" s="27">
        <f t="shared" si="12"/>
        <v>4555759.6594816577</v>
      </c>
      <c r="P19" s="27">
        <f t="shared" si="5"/>
        <v>315770.78380984708</v>
      </c>
      <c r="Q19" s="27">
        <f t="shared" si="13"/>
        <v>98878.996310578863</v>
      </c>
      <c r="R19" s="232">
        <f t="shared" si="14"/>
        <v>4456880.663171079</v>
      </c>
      <c r="S19" s="234">
        <f t="shared" si="7"/>
        <v>1</v>
      </c>
      <c r="T19" s="138">
        <v>10</v>
      </c>
      <c r="U19" s="139">
        <f t="shared" si="2"/>
        <v>10</v>
      </c>
      <c r="V19" s="27">
        <f t="shared" si="8"/>
        <v>5154528.2367015546</v>
      </c>
      <c r="W19" s="27">
        <f t="shared" si="9"/>
        <v>30068.081380759068</v>
      </c>
      <c r="X19" s="27">
        <f t="shared" si="10"/>
        <v>4486.0669626097597</v>
      </c>
      <c r="Y19" s="52">
        <f t="shared" si="3"/>
        <v>5150042.1697389446</v>
      </c>
    </row>
    <row r="20" spans="3:25" x14ac:dyDescent="0.3">
      <c r="C20" s="26" t="s">
        <v>55</v>
      </c>
      <c r="K20" s="6"/>
      <c r="M20" s="138">
        <v>11</v>
      </c>
      <c r="N20" s="139">
        <f t="shared" si="11"/>
        <v>11</v>
      </c>
      <c r="O20" s="27">
        <f t="shared" si="12"/>
        <v>4456880.663171079</v>
      </c>
      <c r="P20" s="27">
        <f t="shared" si="5"/>
        <v>308622.81317157188</v>
      </c>
      <c r="Q20" s="27">
        <f t="shared" si="13"/>
        <v>106026.96694885405</v>
      </c>
      <c r="R20" s="232">
        <f t="shared" si="14"/>
        <v>4350853.6962222252</v>
      </c>
      <c r="S20" s="234">
        <f t="shared" si="7"/>
        <v>1</v>
      </c>
      <c r="T20" s="138">
        <v>11</v>
      </c>
      <c r="U20" s="139">
        <f t="shared" si="2"/>
        <v>11</v>
      </c>
      <c r="V20" s="27">
        <f t="shared" si="8"/>
        <v>5150042.1697389446</v>
      </c>
      <c r="W20" s="27">
        <f t="shared" si="9"/>
        <v>30041.912656810509</v>
      </c>
      <c r="X20" s="27">
        <f t="shared" si="10"/>
        <v>4512.235686558317</v>
      </c>
      <c r="Y20" s="52">
        <f t="shared" si="3"/>
        <v>5145529.9340523863</v>
      </c>
    </row>
    <row r="21" spans="3:25" x14ac:dyDescent="0.3">
      <c r="C21" s="50" t="s">
        <v>51</v>
      </c>
      <c r="D21" s="297">
        <v>1150000</v>
      </c>
      <c r="E21" s="298"/>
      <c r="K21" s="6"/>
      <c r="M21" s="138">
        <v>12</v>
      </c>
      <c r="N21" s="139">
        <f t="shared" si="11"/>
        <v>12</v>
      </c>
      <c r="O21" s="27">
        <f t="shared" si="12"/>
        <v>4350853.6962222252</v>
      </c>
      <c r="P21" s="27">
        <f t="shared" si="5"/>
        <v>300958.11515789776</v>
      </c>
      <c r="Q21" s="27">
        <f t="shared" si="13"/>
        <v>113691.66496252811</v>
      </c>
      <c r="R21" s="232">
        <f t="shared" si="14"/>
        <v>4237162.0312596969</v>
      </c>
      <c r="S21" s="234">
        <f t="shared" si="7"/>
        <v>1</v>
      </c>
      <c r="T21" s="138">
        <v>12</v>
      </c>
      <c r="U21" s="139">
        <f t="shared" si="2"/>
        <v>12</v>
      </c>
      <c r="V21" s="27">
        <f t="shared" si="8"/>
        <v>5145529.9340523863</v>
      </c>
      <c r="W21" s="27">
        <f t="shared" si="9"/>
        <v>30015.591281972254</v>
      </c>
      <c r="X21" s="27">
        <f t="shared" si="10"/>
        <v>4538.5570613965729</v>
      </c>
      <c r="Y21" s="52">
        <f t="shared" si="3"/>
        <v>5140991.3769909898</v>
      </c>
    </row>
    <row r="22" spans="3:25" x14ac:dyDescent="0.3">
      <c r="C22" s="36" t="s">
        <v>52</v>
      </c>
      <c r="D22" s="299">
        <f>D4-D21</f>
        <v>5550000</v>
      </c>
      <c r="E22" s="300"/>
      <c r="K22" s="6"/>
      <c r="M22" s="138">
        <v>13</v>
      </c>
      <c r="N22" s="139">
        <f t="shared" si="11"/>
        <v>13</v>
      </c>
      <c r="O22" s="27">
        <f t="shared" si="12"/>
        <v>4237162.0312596969</v>
      </c>
      <c r="P22" s="27">
        <f t="shared" si="5"/>
        <v>292739.33550507657</v>
      </c>
      <c r="Q22" s="27">
        <f t="shared" si="13"/>
        <v>121910.44461534935</v>
      </c>
      <c r="R22" s="232">
        <f t="shared" si="14"/>
        <v>4115251.5866443478</v>
      </c>
      <c r="S22" s="234">
        <f t="shared" si="7"/>
        <v>2</v>
      </c>
      <c r="T22" s="138">
        <v>13</v>
      </c>
      <c r="U22" s="139">
        <f t="shared" si="2"/>
        <v>13</v>
      </c>
      <c r="V22" s="27">
        <f t="shared" si="8"/>
        <v>5140991.3769909898</v>
      </c>
      <c r="W22" s="27">
        <f t="shared" si="9"/>
        <v>29989.116365780774</v>
      </c>
      <c r="X22" s="27">
        <f t="shared" si="10"/>
        <v>4565.0319775880525</v>
      </c>
      <c r="Y22" s="52">
        <f t="shared" si="3"/>
        <v>5136426.3450134015</v>
      </c>
    </row>
    <row r="23" spans="3:25" x14ac:dyDescent="0.3">
      <c r="C23" s="36" t="s">
        <v>53</v>
      </c>
      <c r="D23" s="301">
        <v>27.5</v>
      </c>
      <c r="E23" s="302"/>
      <c r="K23" s="6"/>
      <c r="M23" s="138">
        <v>14</v>
      </c>
      <c r="N23" s="139">
        <f t="shared" si="11"/>
        <v>14</v>
      </c>
      <c r="O23" s="27">
        <f t="shared" si="12"/>
        <v>4115251.5866443478</v>
      </c>
      <c r="P23" s="27">
        <f t="shared" si="5"/>
        <v>283926.41960661334</v>
      </c>
      <c r="Q23" s="27">
        <f t="shared" si="13"/>
        <v>130723.3605138126</v>
      </c>
      <c r="R23" s="232">
        <f t="shared" si="14"/>
        <v>3984528.2261305354</v>
      </c>
      <c r="S23" s="234">
        <f t="shared" si="7"/>
        <v>2</v>
      </c>
      <c r="T23" s="138">
        <v>14</v>
      </c>
      <c r="U23" s="139">
        <f t="shared" si="2"/>
        <v>14</v>
      </c>
      <c r="V23" s="27">
        <f t="shared" si="8"/>
        <v>5136426.3450134015</v>
      </c>
      <c r="W23" s="27">
        <f t="shared" si="9"/>
        <v>29962.487012578174</v>
      </c>
      <c r="X23" s="27">
        <f t="shared" si="10"/>
        <v>4591.66133079065</v>
      </c>
      <c r="Y23" s="52">
        <f t="shared" si="3"/>
        <v>5131834.6836826112</v>
      </c>
    </row>
    <row r="24" spans="3:25" x14ac:dyDescent="0.3">
      <c r="C24" s="51" t="s">
        <v>54</v>
      </c>
      <c r="D24" s="303">
        <f>D22/D23</f>
        <v>201818.18181818182</v>
      </c>
      <c r="E24" s="304"/>
      <c r="K24" s="6"/>
      <c r="M24" s="138">
        <v>15</v>
      </c>
      <c r="N24" s="139">
        <f t="shared" si="11"/>
        <v>15</v>
      </c>
      <c r="O24" s="27">
        <f t="shared" si="12"/>
        <v>3984528.2261305354</v>
      </c>
      <c r="P24" s="27">
        <f t="shared" si="5"/>
        <v>274476.41730527097</v>
      </c>
      <c r="Q24" s="27">
        <f t="shared" si="13"/>
        <v>140173.36281515492</v>
      </c>
      <c r="R24" s="232">
        <f t="shared" si="14"/>
        <v>3844354.8633153806</v>
      </c>
      <c r="S24" s="234">
        <f t="shared" si="7"/>
        <v>2</v>
      </c>
      <c r="T24" s="138">
        <v>15</v>
      </c>
      <c r="U24" s="139">
        <f t="shared" si="2"/>
        <v>15</v>
      </c>
      <c r="V24" s="27">
        <f t="shared" si="8"/>
        <v>5131834.6836826112</v>
      </c>
      <c r="W24" s="27">
        <f t="shared" si="9"/>
        <v>29935.702321481898</v>
      </c>
      <c r="X24" s="27">
        <f t="shared" si="10"/>
        <v>4618.446021886929</v>
      </c>
      <c r="Y24" s="52">
        <f t="shared" si="3"/>
        <v>5127216.2376607247</v>
      </c>
    </row>
    <row r="25" spans="3:25" x14ac:dyDescent="0.3">
      <c r="K25" s="6"/>
      <c r="M25" s="138">
        <v>16</v>
      </c>
      <c r="N25" s="139">
        <f t="shared" si="11"/>
        <v>16</v>
      </c>
      <c r="O25" s="27">
        <f t="shared" si="12"/>
        <v>3844354.8633153806</v>
      </c>
      <c r="P25" s="27">
        <f t="shared" si="5"/>
        <v>264343.27357347292</v>
      </c>
      <c r="Q25" s="27">
        <f t="shared" si="13"/>
        <v>150306.50654695297</v>
      </c>
      <c r="R25" s="232">
        <f t="shared" si="14"/>
        <v>3694048.3567684279</v>
      </c>
      <c r="S25" s="234">
        <f t="shared" si="7"/>
        <v>2</v>
      </c>
      <c r="T25" s="138">
        <v>16</v>
      </c>
      <c r="U25" s="139">
        <f t="shared" si="2"/>
        <v>16</v>
      </c>
      <c r="V25" s="27">
        <f t="shared" si="8"/>
        <v>5127216.2376607247</v>
      </c>
      <c r="W25" s="27">
        <f t="shared" si="9"/>
        <v>29908.761386354221</v>
      </c>
      <c r="X25" s="27">
        <f t="shared" si="10"/>
        <v>4645.3869570146044</v>
      </c>
      <c r="Y25" s="52">
        <f t="shared" si="3"/>
        <v>5122570.8507037098</v>
      </c>
    </row>
    <row r="26" spans="3:25" x14ac:dyDescent="0.3">
      <c r="M26" s="138">
        <v>17</v>
      </c>
      <c r="N26" s="139">
        <f t="shared" si="11"/>
        <v>17</v>
      </c>
      <c r="O26" s="27">
        <f t="shared" si="12"/>
        <v>3694048.3567684279</v>
      </c>
      <c r="P26" s="27">
        <f t="shared" si="5"/>
        <v>253477.60406197541</v>
      </c>
      <c r="Q26" s="27">
        <f t="shared" si="13"/>
        <v>161172.17605845048</v>
      </c>
      <c r="R26" s="232">
        <f t="shared" si="14"/>
        <v>3532876.1807099776</v>
      </c>
      <c r="S26" s="234">
        <f t="shared" si="7"/>
        <v>2</v>
      </c>
      <c r="T26" s="138">
        <v>17</v>
      </c>
      <c r="U26" s="139">
        <f t="shared" si="2"/>
        <v>17</v>
      </c>
      <c r="V26" s="27">
        <f t="shared" si="8"/>
        <v>5122570.8507037098</v>
      </c>
      <c r="W26" s="27">
        <f t="shared" si="9"/>
        <v>29881.663295771636</v>
      </c>
      <c r="X26" s="27">
        <f t="shared" si="10"/>
        <v>4672.4850475971898</v>
      </c>
      <c r="Y26" s="52">
        <f t="shared" si="3"/>
        <v>5117898.3656561123</v>
      </c>
    </row>
    <row r="27" spans="3:25" x14ac:dyDescent="0.3">
      <c r="C27" s="25"/>
      <c r="F27" s="15"/>
      <c r="H27" s="15"/>
      <c r="I27" s="15"/>
      <c r="J27" s="15"/>
      <c r="K27" s="15"/>
      <c r="L27" s="15"/>
      <c r="M27" s="138">
        <v>18</v>
      </c>
      <c r="N27" s="139">
        <f t="shared" si="11"/>
        <v>18</v>
      </c>
      <c r="O27" s="27">
        <f t="shared" si="12"/>
        <v>3532876.1807099776</v>
      </c>
      <c r="P27" s="27">
        <f t="shared" si="5"/>
        <v>241826.45442293456</v>
      </c>
      <c r="Q27" s="27">
        <f t="shared" si="13"/>
        <v>172823.32569749132</v>
      </c>
      <c r="R27" s="232">
        <f t="shared" si="14"/>
        <v>3360052.8550124862</v>
      </c>
      <c r="S27" s="234">
        <f t="shared" si="7"/>
        <v>2</v>
      </c>
      <c r="T27" s="138">
        <v>18</v>
      </c>
      <c r="U27" s="139">
        <f t="shared" si="2"/>
        <v>18</v>
      </c>
      <c r="V27" s="27">
        <f t="shared" si="8"/>
        <v>5117898.3656561123</v>
      </c>
      <c r="W27" s="27">
        <f t="shared" si="9"/>
        <v>29854.407132993987</v>
      </c>
      <c r="X27" s="27">
        <f t="shared" si="10"/>
        <v>4699.7412103748393</v>
      </c>
      <c r="Y27" s="52">
        <f t="shared" si="3"/>
        <v>5113198.6244457373</v>
      </c>
    </row>
    <row r="28" spans="3:25" x14ac:dyDescent="0.3">
      <c r="C28" s="26" t="s">
        <v>84</v>
      </c>
      <c r="D28" s="14"/>
      <c r="E28" s="44">
        <v>1</v>
      </c>
      <c r="F28" s="44">
        <v>2</v>
      </c>
      <c r="G28" s="44">
        <v>3</v>
      </c>
      <c r="H28" s="44">
        <v>4</v>
      </c>
      <c r="I28" s="44">
        <v>5</v>
      </c>
      <c r="J28" s="44">
        <v>6</v>
      </c>
      <c r="K28" s="207">
        <v>7</v>
      </c>
      <c r="M28" s="138">
        <v>19</v>
      </c>
      <c r="N28" s="139">
        <f t="shared" si="11"/>
        <v>19</v>
      </c>
      <c r="O28" s="27">
        <f t="shared" si="12"/>
        <v>3360052.8550124862</v>
      </c>
      <c r="P28" s="27">
        <f t="shared" si="5"/>
        <v>229333.04223441935</v>
      </c>
      <c r="Q28" s="27">
        <f t="shared" si="13"/>
        <v>185316.73788600657</v>
      </c>
      <c r="R28" s="232">
        <f t="shared" si="14"/>
        <v>3174736.1171264797</v>
      </c>
      <c r="S28" s="234">
        <f t="shared" si="7"/>
        <v>2</v>
      </c>
      <c r="T28" s="138">
        <v>19</v>
      </c>
      <c r="U28" s="139">
        <f t="shared" si="2"/>
        <v>19</v>
      </c>
      <c r="V28" s="27">
        <f t="shared" si="8"/>
        <v>5113198.6244457373</v>
      </c>
      <c r="W28" s="27">
        <f t="shared" si="9"/>
        <v>29826.991975933466</v>
      </c>
      <c r="X28" s="27">
        <f t="shared" si="10"/>
        <v>4727.1563674353583</v>
      </c>
      <c r="Y28" s="52">
        <f t="shared" si="3"/>
        <v>5108471.4680783022</v>
      </c>
    </row>
    <row r="29" spans="3:25" x14ac:dyDescent="0.3">
      <c r="C29" s="215"/>
      <c r="D29" s="216"/>
      <c r="E29" s="22"/>
      <c r="F29" s="22"/>
      <c r="G29" s="22"/>
      <c r="H29" s="22"/>
      <c r="I29" s="22"/>
      <c r="J29" s="22"/>
      <c r="K29" s="217"/>
      <c r="M29" s="138">
        <v>20</v>
      </c>
      <c r="N29" s="139">
        <f t="shared" si="11"/>
        <v>20</v>
      </c>
      <c r="O29" s="27">
        <f t="shared" si="12"/>
        <v>3174736.1171264797</v>
      </c>
      <c r="P29" s="27">
        <f t="shared" si="5"/>
        <v>215936.48026862618</v>
      </c>
      <c r="Q29" s="27">
        <f t="shared" si="13"/>
        <v>198713.29985179982</v>
      </c>
      <c r="R29" s="232">
        <f t="shared" si="14"/>
        <v>2976022.8172746799</v>
      </c>
      <c r="S29" s="234">
        <f t="shared" si="7"/>
        <v>2</v>
      </c>
      <c r="T29" s="138">
        <v>20</v>
      </c>
      <c r="U29" s="139">
        <f t="shared" si="2"/>
        <v>20</v>
      </c>
      <c r="V29" s="27">
        <f t="shared" si="8"/>
        <v>5108471.4680783022</v>
      </c>
      <c r="W29" s="27">
        <f t="shared" si="9"/>
        <v>29799.416897123428</v>
      </c>
      <c r="X29" s="27">
        <f t="shared" si="10"/>
        <v>4754.7314462453978</v>
      </c>
      <c r="Y29" s="52">
        <f t="shared" si="3"/>
        <v>5103716.7366320565</v>
      </c>
    </row>
    <row r="30" spans="3:25" x14ac:dyDescent="0.3">
      <c r="C30" s="48" t="s">
        <v>31</v>
      </c>
      <c r="E30" s="305">
        <v>1</v>
      </c>
      <c r="F30" s="305"/>
      <c r="G30" s="313">
        <v>1</v>
      </c>
      <c r="H30" s="313"/>
      <c r="I30" s="16"/>
      <c r="J30" s="16"/>
      <c r="K30" s="19"/>
      <c r="M30" s="138">
        <v>21</v>
      </c>
      <c r="N30" s="139">
        <f t="shared" si="11"/>
        <v>21</v>
      </c>
      <c r="O30" s="27">
        <f t="shared" si="12"/>
        <v>2976022.8172746799</v>
      </c>
      <c r="P30" s="27">
        <f t="shared" si="5"/>
        <v>201571.47975513013</v>
      </c>
      <c r="Q30" s="27">
        <f t="shared" si="13"/>
        <v>213078.30036529579</v>
      </c>
      <c r="R30" s="232">
        <f t="shared" si="14"/>
        <v>2762944.5169093842</v>
      </c>
      <c r="S30" s="234">
        <f t="shared" si="7"/>
        <v>2</v>
      </c>
      <c r="T30" s="138">
        <v>21</v>
      </c>
      <c r="U30" s="139">
        <f t="shared" si="2"/>
        <v>21</v>
      </c>
      <c r="V30" s="27">
        <f t="shared" si="8"/>
        <v>5103716.7366320565</v>
      </c>
      <c r="W30" s="27">
        <f t="shared" si="9"/>
        <v>29771.680963686998</v>
      </c>
      <c r="X30" s="27">
        <f t="shared" si="10"/>
        <v>4782.4673796818288</v>
      </c>
      <c r="Y30" s="52">
        <f t="shared" si="3"/>
        <v>5098934.2692523748</v>
      </c>
    </row>
    <row r="31" spans="3:25" x14ac:dyDescent="0.3">
      <c r="C31" s="36" t="s">
        <v>32</v>
      </c>
      <c r="D31" s="10"/>
      <c r="E31" s="40">
        <f>$E$30*E102</f>
        <v>0</v>
      </c>
      <c r="F31" s="45"/>
      <c r="G31" s="45"/>
      <c r="H31" s="45"/>
      <c r="I31" s="45"/>
      <c r="J31" s="45"/>
      <c r="K31" s="202"/>
      <c r="M31" s="138">
        <v>22</v>
      </c>
      <c r="N31" s="139">
        <f t="shared" si="11"/>
        <v>22</v>
      </c>
      <c r="O31" s="27">
        <f t="shared" si="12"/>
        <v>2762944.5169093842</v>
      </c>
      <c r="P31" s="27">
        <f t="shared" si="5"/>
        <v>186168.03219301364</v>
      </c>
      <c r="Q31" s="27">
        <f t="shared" si="13"/>
        <v>228481.7479274123</v>
      </c>
      <c r="R31" s="232">
        <f t="shared" si="14"/>
        <v>2534462.7689819718</v>
      </c>
      <c r="S31" s="234">
        <f t="shared" si="7"/>
        <v>2</v>
      </c>
      <c r="T31" s="138">
        <v>22</v>
      </c>
      <c r="U31" s="139">
        <f t="shared" si="2"/>
        <v>22</v>
      </c>
      <c r="V31" s="27">
        <f t="shared" si="8"/>
        <v>5098934.2692523748</v>
      </c>
      <c r="W31" s="27">
        <f t="shared" si="9"/>
        <v>29743.783237305521</v>
      </c>
      <c r="X31" s="27">
        <f t="shared" si="10"/>
        <v>4810.3651060633065</v>
      </c>
      <c r="Y31" s="52">
        <f t="shared" si="3"/>
        <v>5094123.9041463118</v>
      </c>
    </row>
    <row r="32" spans="3:25" x14ac:dyDescent="0.3">
      <c r="C32" s="36" t="s">
        <v>33</v>
      </c>
      <c r="D32" s="11"/>
      <c r="E32" s="12"/>
      <c r="F32" s="40">
        <f>$E$30*F102</f>
        <v>0</v>
      </c>
      <c r="G32" s="45"/>
      <c r="H32" s="45"/>
      <c r="I32" s="45"/>
      <c r="J32" s="45"/>
      <c r="K32" s="202"/>
      <c r="M32" s="138">
        <v>23</v>
      </c>
      <c r="N32" s="139">
        <f t="shared" si="11"/>
        <v>23</v>
      </c>
      <c r="O32" s="27">
        <f t="shared" si="12"/>
        <v>2534462.7689819718</v>
      </c>
      <c r="P32" s="27">
        <f t="shared" si="5"/>
        <v>169651.06816116688</v>
      </c>
      <c r="Q32" s="27">
        <f t="shared" si="13"/>
        <v>244998.711959259</v>
      </c>
      <c r="R32" s="232">
        <f t="shared" si="14"/>
        <v>2289464.0570227127</v>
      </c>
      <c r="S32" s="234">
        <f t="shared" si="7"/>
        <v>2</v>
      </c>
      <c r="T32" s="138">
        <v>23</v>
      </c>
      <c r="U32" s="139">
        <f t="shared" si="2"/>
        <v>23</v>
      </c>
      <c r="V32" s="27">
        <f t="shared" si="8"/>
        <v>5094123.9041463118</v>
      </c>
      <c r="W32" s="27">
        <f t="shared" si="9"/>
        <v>29715.722774186819</v>
      </c>
      <c r="X32" s="27">
        <f t="shared" si="10"/>
        <v>4838.425569182009</v>
      </c>
      <c r="Y32" s="52">
        <f t="shared" si="3"/>
        <v>5089285.4785771295</v>
      </c>
    </row>
    <row r="33" spans="3:25" x14ac:dyDescent="0.3">
      <c r="C33" s="36" t="s">
        <v>34</v>
      </c>
      <c r="D33" s="11"/>
      <c r="E33" s="12"/>
      <c r="F33" s="45"/>
      <c r="G33" s="40">
        <f>$E$30*G102</f>
        <v>0</v>
      </c>
      <c r="H33" s="45"/>
      <c r="I33" s="45"/>
      <c r="J33" s="45"/>
      <c r="K33" s="202"/>
      <c r="M33" s="138">
        <v>24</v>
      </c>
      <c r="N33" s="139">
        <f t="shared" si="11"/>
        <v>24</v>
      </c>
      <c r="O33" s="27">
        <f t="shared" si="12"/>
        <v>2289464.0570227127</v>
      </c>
      <c r="P33" s="27">
        <f t="shared" si="5"/>
        <v>151940.0914639585</v>
      </c>
      <c r="Q33" s="27">
        <f t="shared" si="13"/>
        <v>262709.68865646742</v>
      </c>
      <c r="R33" s="232">
        <f t="shared" si="14"/>
        <v>2026754.3683662452</v>
      </c>
      <c r="S33" s="234">
        <f t="shared" si="7"/>
        <v>2</v>
      </c>
      <c r="T33" s="138">
        <v>24</v>
      </c>
      <c r="U33" s="139">
        <f t="shared" si="2"/>
        <v>24</v>
      </c>
      <c r="V33" s="27">
        <f t="shared" si="8"/>
        <v>5089285.4785771295</v>
      </c>
      <c r="W33" s="27">
        <f t="shared" si="9"/>
        <v>29687.498625033255</v>
      </c>
      <c r="X33" s="27">
        <f t="shared" si="10"/>
        <v>4866.6497183355705</v>
      </c>
      <c r="Y33" s="52">
        <f t="shared" si="3"/>
        <v>5084418.8288587937</v>
      </c>
    </row>
    <row r="34" spans="3:25" x14ac:dyDescent="0.3">
      <c r="C34" s="36" t="s">
        <v>35</v>
      </c>
      <c r="D34" s="11"/>
      <c r="E34" s="12"/>
      <c r="F34" s="45"/>
      <c r="G34" s="45"/>
      <c r="H34" s="40">
        <f>$E$30*H102</f>
        <v>0</v>
      </c>
      <c r="I34" s="45"/>
      <c r="J34" s="45"/>
      <c r="K34" s="202"/>
      <c r="M34" s="138">
        <v>25</v>
      </c>
      <c r="N34" s="139">
        <f t="shared" si="11"/>
        <v>25</v>
      </c>
      <c r="O34" s="27">
        <f t="shared" si="12"/>
        <v>2026754.3683662452</v>
      </c>
      <c r="P34" s="27">
        <f t="shared" si="5"/>
        <v>132948.78682926597</v>
      </c>
      <c r="Q34" s="27">
        <f t="shared" si="13"/>
        <v>281700.99329115998</v>
      </c>
      <c r="R34" s="232">
        <f t="shared" si="14"/>
        <v>1745053.3750750851</v>
      </c>
      <c r="S34" s="234">
        <f t="shared" si="7"/>
        <v>3</v>
      </c>
      <c r="T34" s="138">
        <v>25</v>
      </c>
      <c r="U34" s="139">
        <f t="shared" si="2"/>
        <v>25</v>
      </c>
      <c r="V34" s="27">
        <f t="shared" si="8"/>
        <v>5084418.8288587937</v>
      </c>
      <c r="W34" s="27">
        <f t="shared" si="9"/>
        <v>29659.109835009629</v>
      </c>
      <c r="X34" s="27">
        <f t="shared" si="10"/>
        <v>4895.0385083591955</v>
      </c>
      <c r="Y34" s="52">
        <f t="shared" si="3"/>
        <v>5079523.7903504344</v>
      </c>
    </row>
    <row r="35" spans="3:25" x14ac:dyDescent="0.3">
      <c r="C35" s="36" t="s">
        <v>36</v>
      </c>
      <c r="D35" s="11"/>
      <c r="E35" s="12"/>
      <c r="F35" s="45"/>
      <c r="G35" s="45"/>
      <c r="H35" s="45"/>
      <c r="I35" s="40">
        <f>$E$30*I102</f>
        <v>0</v>
      </c>
      <c r="J35" s="45"/>
      <c r="K35" s="202"/>
      <c r="M35" s="138">
        <v>26</v>
      </c>
      <c r="N35" s="139">
        <f t="shared" si="11"/>
        <v>26</v>
      </c>
      <c r="O35" s="27">
        <f t="shared" si="12"/>
        <v>1745053.3750750851</v>
      </c>
      <c r="P35" s="27">
        <f t="shared" si="5"/>
        <v>112584.59924696613</v>
      </c>
      <c r="Q35" s="27">
        <f t="shared" si="13"/>
        <v>302065.18087345973</v>
      </c>
      <c r="R35" s="232">
        <f t="shared" si="14"/>
        <v>1442988.1942016254</v>
      </c>
      <c r="S35" s="234">
        <f t="shared" si="7"/>
        <v>3</v>
      </c>
      <c r="T35" s="138">
        <v>26</v>
      </c>
      <c r="U35" s="139">
        <f t="shared" si="2"/>
        <v>26</v>
      </c>
      <c r="V35" s="27">
        <f t="shared" si="8"/>
        <v>5079523.7903504344</v>
      </c>
      <c r="W35" s="27">
        <f t="shared" si="9"/>
        <v>29630.555443710869</v>
      </c>
      <c r="X35" s="27">
        <f t="shared" si="10"/>
        <v>4923.5928996579578</v>
      </c>
      <c r="Y35" s="52">
        <f t="shared" si="3"/>
        <v>5074600.1974507766</v>
      </c>
    </row>
    <row r="36" spans="3:25" x14ac:dyDescent="0.3">
      <c r="C36" s="36" t="s">
        <v>37</v>
      </c>
      <c r="D36" s="11"/>
      <c r="E36" s="12"/>
      <c r="F36" s="45"/>
      <c r="G36" s="45"/>
      <c r="H36" s="45"/>
      <c r="I36" s="45"/>
      <c r="J36" s="40">
        <f>$E$30*J102</f>
        <v>0</v>
      </c>
      <c r="K36" s="202"/>
      <c r="M36" s="138">
        <v>27</v>
      </c>
      <c r="N36" s="139">
        <f t="shared" si="11"/>
        <v>27</v>
      </c>
      <c r="O36" s="27">
        <f t="shared" si="12"/>
        <v>1442988.1942016254</v>
      </c>
      <c r="P36" s="27">
        <f t="shared" si="5"/>
        <v>90748.28289777023</v>
      </c>
      <c r="Q36" s="27">
        <f t="shared" si="13"/>
        <v>323901.49722265569</v>
      </c>
      <c r="R36" s="232">
        <f t="shared" si="14"/>
        <v>1119086.6969789697</v>
      </c>
      <c r="S36" s="234">
        <f t="shared" si="7"/>
        <v>3</v>
      </c>
      <c r="T36" s="138">
        <v>27</v>
      </c>
      <c r="U36" s="139">
        <f t="shared" si="2"/>
        <v>27</v>
      </c>
      <c r="V36" s="27">
        <f t="shared" si="8"/>
        <v>5074600.1974507766</v>
      </c>
      <c r="W36" s="27">
        <f t="shared" si="9"/>
        <v>29601.83448512953</v>
      </c>
      <c r="X36" s="27">
        <f t="shared" si="10"/>
        <v>4952.3138582392958</v>
      </c>
      <c r="Y36" s="52">
        <f t="shared" si="3"/>
        <v>5069647.8835925376</v>
      </c>
    </row>
    <row r="37" spans="3:25" x14ac:dyDescent="0.3">
      <c r="C37" s="36" t="s">
        <v>38</v>
      </c>
      <c r="D37" s="11"/>
      <c r="E37" s="13"/>
      <c r="F37" s="46"/>
      <c r="G37" s="46"/>
      <c r="H37" s="46"/>
      <c r="I37" s="46"/>
      <c r="J37" s="46"/>
      <c r="K37" s="47">
        <f>$E$30*K102</f>
        <v>0</v>
      </c>
      <c r="M37" s="138">
        <v>28</v>
      </c>
      <c r="N37" s="139">
        <f t="shared" si="11"/>
        <v>28</v>
      </c>
      <c r="O37" s="27">
        <f t="shared" si="12"/>
        <v>1119086.6969789697</v>
      </c>
      <c r="P37" s="27">
        <f t="shared" si="5"/>
        <v>67333.417474088696</v>
      </c>
      <c r="Q37" s="27">
        <f t="shared" si="13"/>
        <v>347316.36264633725</v>
      </c>
      <c r="R37" s="232">
        <f t="shared" si="14"/>
        <v>771770.33433263248</v>
      </c>
      <c r="S37" s="234">
        <f t="shared" si="7"/>
        <v>3</v>
      </c>
      <c r="T37" s="138">
        <v>28</v>
      </c>
      <c r="U37" s="139">
        <f t="shared" si="2"/>
        <v>28</v>
      </c>
      <c r="V37" s="27">
        <f t="shared" si="8"/>
        <v>5069647.8835925376</v>
      </c>
      <c r="W37" s="27">
        <f t="shared" si="9"/>
        <v>29572.945987623134</v>
      </c>
      <c r="X37" s="27">
        <f t="shared" si="10"/>
        <v>4981.2023557456914</v>
      </c>
      <c r="Y37" s="52">
        <f t="shared" si="3"/>
        <v>5064666.6812367924</v>
      </c>
    </row>
    <row r="38" spans="3:25" x14ac:dyDescent="0.3">
      <c r="C38" s="48" t="s">
        <v>26</v>
      </c>
      <c r="E38" s="38">
        <f>SUM(E31:E37)</f>
        <v>0</v>
      </c>
      <c r="F38" s="38">
        <f t="shared" ref="F38:K38" si="15">SUM(F31:F37)</f>
        <v>0</v>
      </c>
      <c r="G38" s="38">
        <f t="shared" si="15"/>
        <v>0</v>
      </c>
      <c r="H38" s="38">
        <f t="shared" si="15"/>
        <v>0</v>
      </c>
      <c r="I38" s="38">
        <f t="shared" si="15"/>
        <v>0</v>
      </c>
      <c r="J38" s="38">
        <f t="shared" si="15"/>
        <v>0</v>
      </c>
      <c r="K38" s="39">
        <f t="shared" si="15"/>
        <v>0</v>
      </c>
      <c r="M38" s="138">
        <v>29</v>
      </c>
      <c r="N38" s="139">
        <f t="shared" si="11"/>
        <v>29</v>
      </c>
      <c r="O38" s="27">
        <f t="shared" si="12"/>
        <v>771770.33433263248</v>
      </c>
      <c r="P38" s="27">
        <f t="shared" si="5"/>
        <v>42225.889535691284</v>
      </c>
      <c r="Q38" s="27">
        <f t="shared" si="13"/>
        <v>372423.89058473462</v>
      </c>
      <c r="R38" s="232">
        <f t="shared" si="14"/>
        <v>399346.44374789787</v>
      </c>
      <c r="S38" s="234">
        <f t="shared" si="7"/>
        <v>3</v>
      </c>
      <c r="T38" s="138">
        <v>29</v>
      </c>
      <c r="U38" s="139">
        <f t="shared" si="2"/>
        <v>29</v>
      </c>
      <c r="V38" s="27">
        <f t="shared" si="8"/>
        <v>5064666.6812367924</v>
      </c>
      <c r="W38" s="27">
        <f t="shared" si="9"/>
        <v>29543.888973881287</v>
      </c>
      <c r="X38" s="27">
        <f t="shared" si="10"/>
        <v>5010.2593694875404</v>
      </c>
      <c r="Y38" s="52">
        <f t="shared" si="3"/>
        <v>5059656.4218673045</v>
      </c>
    </row>
    <row r="39" spans="3:25" x14ac:dyDescent="0.3">
      <c r="C39" s="35"/>
      <c r="E39" s="17"/>
      <c r="F39" s="17"/>
      <c r="G39" s="17"/>
      <c r="H39" s="17"/>
      <c r="I39" s="17"/>
      <c r="J39" s="17"/>
      <c r="K39" s="20"/>
      <c r="M39" s="140">
        <v>30</v>
      </c>
      <c r="N39" s="141">
        <f t="shared" si="11"/>
        <v>30</v>
      </c>
      <c r="O39" s="34">
        <f t="shared" si="12"/>
        <v>399346.44374789787</v>
      </c>
      <c r="P39" s="34">
        <f t="shared" si="5"/>
        <v>15303.336372526952</v>
      </c>
      <c r="Q39" s="34">
        <f t="shared" si="13"/>
        <v>399346.44374789891</v>
      </c>
      <c r="R39" s="233">
        <f t="shared" si="14"/>
        <v>-1.0477378964424133E-9</v>
      </c>
      <c r="S39" s="234">
        <f t="shared" si="7"/>
        <v>3</v>
      </c>
      <c r="T39" s="138">
        <v>30</v>
      </c>
      <c r="U39" s="139">
        <f t="shared" si="2"/>
        <v>30</v>
      </c>
      <c r="V39" s="27">
        <f t="shared" si="8"/>
        <v>5059656.4218673045</v>
      </c>
      <c r="W39" s="27">
        <f t="shared" si="9"/>
        <v>29514.662460892607</v>
      </c>
      <c r="X39" s="27">
        <f t="shared" si="10"/>
        <v>5039.4858824762186</v>
      </c>
      <c r="Y39" s="52">
        <f t="shared" si="3"/>
        <v>5054616.9359848285</v>
      </c>
    </row>
    <row r="40" spans="3:25" ht="14.5" x14ac:dyDescent="0.35">
      <c r="C40" s="48" t="s">
        <v>27</v>
      </c>
      <c r="E40" s="314">
        <v>7</v>
      </c>
      <c r="F40" s="314"/>
      <c r="G40" s="314"/>
      <c r="H40" s="314"/>
      <c r="I40" s="16"/>
      <c r="J40" s="16"/>
      <c r="K40" s="19"/>
      <c r="M40"/>
      <c r="N40"/>
      <c r="O40"/>
      <c r="P40"/>
      <c r="Q40"/>
      <c r="R40"/>
      <c r="S40" s="234">
        <f t="shared" si="7"/>
        <v>3</v>
      </c>
      <c r="T40" s="138">
        <v>31</v>
      </c>
      <c r="U40" s="139">
        <f t="shared" si="2"/>
        <v>31</v>
      </c>
      <c r="V40" s="27">
        <f t="shared" si="8"/>
        <v>5054616.9359848285</v>
      </c>
      <c r="W40" s="27">
        <f t="shared" si="9"/>
        <v>29485.265459911498</v>
      </c>
      <c r="X40" s="27">
        <f t="shared" si="10"/>
        <v>5068.8828834573296</v>
      </c>
      <c r="Y40" s="52">
        <f t="shared" si="3"/>
        <v>5049548.053101371</v>
      </c>
    </row>
    <row r="41" spans="3:25" ht="11.5" customHeight="1" x14ac:dyDescent="0.35">
      <c r="C41" s="36" t="s">
        <v>64</v>
      </c>
      <c r="E41" s="40">
        <f>$E$106/$E$40</f>
        <v>0</v>
      </c>
      <c r="F41" s="40">
        <f t="shared" ref="F41:K41" si="16">$E$106/$E$40</f>
        <v>0</v>
      </c>
      <c r="G41" s="40">
        <f t="shared" si="16"/>
        <v>0</v>
      </c>
      <c r="H41" s="40">
        <f t="shared" si="16"/>
        <v>0</v>
      </c>
      <c r="I41" s="40">
        <f t="shared" si="16"/>
        <v>0</v>
      </c>
      <c r="J41" s="40">
        <f t="shared" si="16"/>
        <v>0</v>
      </c>
      <c r="K41" s="41">
        <f t="shared" si="16"/>
        <v>0</v>
      </c>
      <c r="M41"/>
      <c r="N41"/>
      <c r="O41"/>
      <c r="P41"/>
      <c r="Q41"/>
      <c r="R41"/>
      <c r="S41" s="234">
        <f t="shared" si="7"/>
        <v>3</v>
      </c>
      <c r="T41" s="138">
        <v>32</v>
      </c>
      <c r="U41" s="139">
        <f t="shared" si="2"/>
        <v>32</v>
      </c>
      <c r="V41" s="27">
        <f t="shared" si="8"/>
        <v>5049548.053101371</v>
      </c>
      <c r="W41" s="27">
        <f t="shared" si="9"/>
        <v>29455.696976424664</v>
      </c>
      <c r="X41" s="27">
        <f t="shared" si="10"/>
        <v>5098.4513669441631</v>
      </c>
      <c r="Y41" s="52">
        <f t="shared" si="3"/>
        <v>5044449.6017344268</v>
      </c>
    </row>
    <row r="42" spans="3:25" ht="11.5" customHeight="1" x14ac:dyDescent="0.35">
      <c r="C42" s="36" t="s">
        <v>65</v>
      </c>
      <c r="E42" s="12"/>
      <c r="F42" s="40">
        <f>$F$106/$E$40</f>
        <v>0</v>
      </c>
      <c r="G42" s="40">
        <f t="shared" ref="G42:K42" si="17">$F$106/$E$40</f>
        <v>0</v>
      </c>
      <c r="H42" s="40">
        <f t="shared" si="17"/>
        <v>0</v>
      </c>
      <c r="I42" s="40">
        <f t="shared" si="17"/>
        <v>0</v>
      </c>
      <c r="J42" s="40">
        <f t="shared" si="17"/>
        <v>0</v>
      </c>
      <c r="K42" s="41">
        <f t="shared" si="17"/>
        <v>0</v>
      </c>
      <c r="M42"/>
      <c r="N42"/>
      <c r="O42"/>
      <c r="P42"/>
      <c r="Q42"/>
      <c r="R42"/>
      <c r="S42" s="234">
        <f t="shared" si="7"/>
        <v>3</v>
      </c>
      <c r="T42" s="138">
        <v>33</v>
      </c>
      <c r="U42" s="139">
        <f t="shared" ref="U42:U73" si="18">T42</f>
        <v>33</v>
      </c>
      <c r="V42" s="27">
        <f t="shared" si="8"/>
        <v>5044449.6017344268</v>
      </c>
      <c r="W42" s="27">
        <f t="shared" si="9"/>
        <v>29425.956010117487</v>
      </c>
      <c r="X42" s="27">
        <f t="shared" si="10"/>
        <v>5128.1923332513388</v>
      </c>
      <c r="Y42" s="52">
        <f t="shared" ref="Y42:Y73" si="19">V42-X42</f>
        <v>5039321.4094011756</v>
      </c>
    </row>
    <row r="43" spans="3:25" ht="11.5" customHeight="1" x14ac:dyDescent="0.35">
      <c r="C43" s="36" t="s">
        <v>66</v>
      </c>
      <c r="E43" s="12"/>
      <c r="F43" s="45"/>
      <c r="G43" s="40">
        <f>$G$106/$E$40</f>
        <v>0</v>
      </c>
      <c r="H43" s="40">
        <f t="shared" ref="H43:K43" si="20">$G$106/$E$40</f>
        <v>0</v>
      </c>
      <c r="I43" s="40">
        <f t="shared" si="20"/>
        <v>0</v>
      </c>
      <c r="J43" s="40">
        <f t="shared" si="20"/>
        <v>0</v>
      </c>
      <c r="K43" s="41">
        <f t="shared" si="20"/>
        <v>0</v>
      </c>
      <c r="M43"/>
      <c r="N43"/>
      <c r="O43"/>
      <c r="P43"/>
      <c r="Q43"/>
      <c r="R43"/>
      <c r="S43" s="234">
        <f t="shared" si="7"/>
        <v>3</v>
      </c>
      <c r="T43" s="138">
        <v>34</v>
      </c>
      <c r="U43" s="139">
        <f t="shared" si="18"/>
        <v>34</v>
      </c>
      <c r="V43" s="27">
        <f t="shared" ref="V43:V74" si="21">Y42</f>
        <v>5039321.4094011756</v>
      </c>
      <c r="W43" s="27">
        <f t="shared" si="9"/>
        <v>29396.041554840187</v>
      </c>
      <c r="X43" s="27">
        <f t="shared" si="10"/>
        <v>5158.1067885286375</v>
      </c>
      <c r="Y43" s="52">
        <f t="shared" si="19"/>
        <v>5034163.3026126465</v>
      </c>
    </row>
    <row r="44" spans="3:25" ht="11.5" customHeight="1" x14ac:dyDescent="0.35">
      <c r="C44" s="36" t="s">
        <v>67</v>
      </c>
      <c r="E44" s="12"/>
      <c r="F44" s="45"/>
      <c r="G44" s="45"/>
      <c r="H44" s="40">
        <f>$H$106/$E$40</f>
        <v>0</v>
      </c>
      <c r="I44" s="40">
        <f t="shared" ref="I44:K44" si="22">$H$106/$E$40</f>
        <v>0</v>
      </c>
      <c r="J44" s="40">
        <f t="shared" si="22"/>
        <v>0</v>
      </c>
      <c r="K44" s="41">
        <f t="shared" si="22"/>
        <v>0</v>
      </c>
      <c r="M44"/>
      <c r="N44"/>
      <c r="O44"/>
      <c r="P44"/>
      <c r="Q44"/>
      <c r="R44"/>
      <c r="S44" s="234">
        <f t="shared" si="7"/>
        <v>3</v>
      </c>
      <c r="T44" s="138">
        <v>35</v>
      </c>
      <c r="U44" s="139">
        <f t="shared" si="18"/>
        <v>35</v>
      </c>
      <c r="V44" s="27">
        <f t="shared" si="21"/>
        <v>5034163.3026126465</v>
      </c>
      <c r="W44" s="27">
        <f t="shared" si="9"/>
        <v>29365.952598573771</v>
      </c>
      <c r="X44" s="27">
        <f t="shared" si="10"/>
        <v>5188.1957447950545</v>
      </c>
      <c r="Y44" s="52">
        <f t="shared" si="19"/>
        <v>5028975.1068678517</v>
      </c>
    </row>
    <row r="45" spans="3:25" ht="11.5" customHeight="1" x14ac:dyDescent="0.35">
      <c r="C45" s="36" t="s">
        <v>68</v>
      </c>
      <c r="E45" s="12"/>
      <c r="F45" s="45"/>
      <c r="G45" s="45"/>
      <c r="H45" s="45"/>
      <c r="I45" s="40">
        <f>$I$106/$E$40</f>
        <v>0</v>
      </c>
      <c r="J45" s="40">
        <f t="shared" ref="J45:K45" si="23">$I$106/$E$40</f>
        <v>0</v>
      </c>
      <c r="K45" s="41">
        <f t="shared" si="23"/>
        <v>0</v>
      </c>
      <c r="M45"/>
      <c r="N45"/>
      <c r="O45"/>
      <c r="P45"/>
      <c r="Q45"/>
      <c r="R45"/>
      <c r="S45" s="234">
        <f t="shared" si="7"/>
        <v>3</v>
      </c>
      <c r="T45" s="138">
        <v>36</v>
      </c>
      <c r="U45" s="139">
        <f t="shared" si="18"/>
        <v>36</v>
      </c>
      <c r="V45" s="27">
        <f t="shared" si="21"/>
        <v>5028975.1068678517</v>
      </c>
      <c r="W45" s="27">
        <f t="shared" si="9"/>
        <v>29335.688123395797</v>
      </c>
      <c r="X45" s="27">
        <f t="shared" si="10"/>
        <v>5218.4602199730271</v>
      </c>
      <c r="Y45" s="52">
        <f t="shared" si="19"/>
        <v>5023756.6466478789</v>
      </c>
    </row>
    <row r="46" spans="3:25" ht="11.5" customHeight="1" x14ac:dyDescent="0.35">
      <c r="C46" s="36" t="s">
        <v>69</v>
      </c>
      <c r="E46" s="12"/>
      <c r="F46" s="45"/>
      <c r="G46" s="45"/>
      <c r="H46" s="45"/>
      <c r="I46" s="45"/>
      <c r="J46" s="40">
        <f>$J$106/$E$40</f>
        <v>0</v>
      </c>
      <c r="K46" s="41">
        <f t="shared" ref="K46" si="24">$J$106/$E$40</f>
        <v>0</v>
      </c>
      <c r="M46"/>
      <c r="N46"/>
      <c r="O46"/>
      <c r="P46"/>
      <c r="Q46"/>
      <c r="R46"/>
      <c r="S46" s="234">
        <f t="shared" si="7"/>
        <v>4</v>
      </c>
      <c r="T46" s="138">
        <v>37</v>
      </c>
      <c r="U46" s="139">
        <f t="shared" si="18"/>
        <v>37</v>
      </c>
      <c r="V46" s="27">
        <f t="shared" si="21"/>
        <v>5023756.6466478789</v>
      </c>
      <c r="W46" s="27">
        <f t="shared" si="9"/>
        <v>29305.24710544596</v>
      </c>
      <c r="X46" s="27">
        <f t="shared" si="10"/>
        <v>5248.9012379228679</v>
      </c>
      <c r="Y46" s="52">
        <f t="shared" si="19"/>
        <v>5018507.7454099562</v>
      </c>
    </row>
    <row r="47" spans="3:25" ht="11.5" customHeight="1" x14ac:dyDescent="0.35">
      <c r="C47" s="36" t="s">
        <v>70</v>
      </c>
      <c r="E47" s="13"/>
      <c r="F47" s="46"/>
      <c r="G47" s="46"/>
      <c r="H47" s="46"/>
      <c r="I47" s="46"/>
      <c r="J47" s="46"/>
      <c r="K47" s="47">
        <f>$K$106/$E$40</f>
        <v>0</v>
      </c>
      <c r="M47"/>
      <c r="N47"/>
      <c r="O47"/>
      <c r="P47"/>
      <c r="Q47"/>
      <c r="R47"/>
      <c r="S47" s="234">
        <f t="shared" si="7"/>
        <v>4</v>
      </c>
      <c r="T47" s="138">
        <v>38</v>
      </c>
      <c r="U47" s="139">
        <f t="shared" si="18"/>
        <v>38</v>
      </c>
      <c r="V47" s="27">
        <f t="shared" si="21"/>
        <v>5018507.7454099562</v>
      </c>
      <c r="W47" s="27">
        <f t="shared" si="9"/>
        <v>29274.628514891407</v>
      </c>
      <c r="X47" s="27">
        <f t="shared" si="10"/>
        <v>5279.5198284774197</v>
      </c>
      <c r="Y47" s="52">
        <f t="shared" si="19"/>
        <v>5013228.2255814783</v>
      </c>
    </row>
    <row r="48" spans="3:25" ht="11.5" customHeight="1" x14ac:dyDescent="0.35">
      <c r="C48" s="48" t="s">
        <v>71</v>
      </c>
      <c r="E48" s="38">
        <f>SUM(E41:E47)</f>
        <v>0</v>
      </c>
      <c r="F48" s="38">
        <f t="shared" ref="F48:K48" si="25">SUM(F41:F47)</f>
        <v>0</v>
      </c>
      <c r="G48" s="38">
        <f t="shared" si="25"/>
        <v>0</v>
      </c>
      <c r="H48" s="38">
        <f t="shared" si="25"/>
        <v>0</v>
      </c>
      <c r="I48" s="38">
        <f t="shared" si="25"/>
        <v>0</v>
      </c>
      <c r="J48" s="38">
        <f t="shared" si="25"/>
        <v>0</v>
      </c>
      <c r="K48" s="39">
        <f t="shared" si="25"/>
        <v>0</v>
      </c>
      <c r="M48"/>
      <c r="N48"/>
      <c r="O48"/>
      <c r="P48"/>
      <c r="Q48"/>
      <c r="R48"/>
      <c r="S48" s="234">
        <f t="shared" si="7"/>
        <v>4</v>
      </c>
      <c r="T48" s="138">
        <v>39</v>
      </c>
      <c r="U48" s="139">
        <f t="shared" si="18"/>
        <v>39</v>
      </c>
      <c r="V48" s="27">
        <f t="shared" si="21"/>
        <v>5013228.2255814783</v>
      </c>
      <c r="W48" s="27">
        <f t="shared" si="9"/>
        <v>29243.831315891955</v>
      </c>
      <c r="X48" s="27">
        <f t="shared" si="10"/>
        <v>5310.3170274768709</v>
      </c>
      <c r="Y48" s="52">
        <f t="shared" si="19"/>
        <v>5007917.9085540017</v>
      </c>
    </row>
    <row r="49" spans="3:25" ht="11.5" customHeight="1" x14ac:dyDescent="0.35">
      <c r="C49" s="37"/>
      <c r="E49" s="40"/>
      <c r="F49" s="40"/>
      <c r="G49" s="40"/>
      <c r="H49" s="40"/>
      <c r="I49" s="40"/>
      <c r="J49" s="40"/>
      <c r="K49" s="41"/>
      <c r="M49"/>
      <c r="N49"/>
      <c r="O49"/>
      <c r="P49"/>
      <c r="Q49"/>
      <c r="R49"/>
      <c r="S49" s="234">
        <f t="shared" si="7"/>
        <v>4</v>
      </c>
      <c r="T49" s="138">
        <v>40</v>
      </c>
      <c r="U49" s="139">
        <f t="shared" si="18"/>
        <v>40</v>
      </c>
      <c r="V49" s="27">
        <f t="shared" si="21"/>
        <v>5007917.9085540017</v>
      </c>
      <c r="W49" s="27">
        <f t="shared" si="9"/>
        <v>29212.854466565008</v>
      </c>
      <c r="X49" s="27">
        <f t="shared" si="10"/>
        <v>5341.2938768038184</v>
      </c>
      <c r="Y49" s="52">
        <f t="shared" si="19"/>
        <v>5002576.6146771982</v>
      </c>
    </row>
    <row r="50" spans="3:25" ht="11.5" customHeight="1" x14ac:dyDescent="0.35">
      <c r="C50" s="49" t="s">
        <v>28</v>
      </c>
      <c r="D50" s="21"/>
      <c r="E50" s="42">
        <f>E38+E48</f>
        <v>0</v>
      </c>
      <c r="F50" s="42">
        <f t="shared" ref="F50:K50" si="26">F38+F48</f>
        <v>0</v>
      </c>
      <c r="G50" s="42">
        <f t="shared" si="26"/>
        <v>0</v>
      </c>
      <c r="H50" s="42">
        <f t="shared" si="26"/>
        <v>0</v>
      </c>
      <c r="I50" s="42">
        <f t="shared" si="26"/>
        <v>0</v>
      </c>
      <c r="J50" s="42">
        <f t="shared" si="26"/>
        <v>0</v>
      </c>
      <c r="K50" s="43">
        <f t="shared" si="26"/>
        <v>0</v>
      </c>
      <c r="M50"/>
      <c r="N50"/>
      <c r="O50"/>
      <c r="P50"/>
      <c r="Q50"/>
      <c r="R50"/>
      <c r="S50" s="234">
        <f t="shared" si="7"/>
        <v>4</v>
      </c>
      <c r="T50" s="138">
        <v>41</v>
      </c>
      <c r="U50" s="139">
        <f t="shared" si="18"/>
        <v>41</v>
      </c>
      <c r="V50" s="27">
        <f t="shared" si="21"/>
        <v>5002576.6146771982</v>
      </c>
      <c r="W50" s="27">
        <f t="shared" si="9"/>
        <v>29181.696918950318</v>
      </c>
      <c r="X50" s="27">
        <f t="shared" si="10"/>
        <v>5372.4514244185084</v>
      </c>
      <c r="Y50" s="52">
        <f t="shared" si="19"/>
        <v>4997204.1632527793</v>
      </c>
    </row>
    <row r="51" spans="3:25" x14ac:dyDescent="0.3">
      <c r="C51" s="25"/>
      <c r="S51" s="234">
        <f t="shared" si="7"/>
        <v>4</v>
      </c>
      <c r="T51" s="138">
        <v>42</v>
      </c>
      <c r="U51" s="139">
        <f t="shared" si="18"/>
        <v>42</v>
      </c>
      <c r="V51" s="27">
        <f t="shared" si="21"/>
        <v>4997204.1632527793</v>
      </c>
      <c r="W51" s="27">
        <f t="shared" si="9"/>
        <v>29150.357618974544</v>
      </c>
      <c r="X51" s="27">
        <f t="shared" si="10"/>
        <v>5403.7907243942818</v>
      </c>
      <c r="Y51" s="52">
        <f t="shared" si="19"/>
        <v>4991800.3725283854</v>
      </c>
    </row>
    <row r="52" spans="3:25" ht="13" x14ac:dyDescent="0.3">
      <c r="C52" s="26" t="s">
        <v>204</v>
      </c>
      <c r="E52" s="214">
        <v>1</v>
      </c>
      <c r="F52" s="214">
        <v>2</v>
      </c>
      <c r="G52" s="214">
        <v>3</v>
      </c>
      <c r="H52" s="214">
        <v>4</v>
      </c>
      <c r="I52" s="214">
        <v>5</v>
      </c>
      <c r="J52" s="214">
        <v>6</v>
      </c>
      <c r="K52" s="214">
        <v>7</v>
      </c>
      <c r="S52" s="234">
        <f t="shared" si="7"/>
        <v>4</v>
      </c>
      <c r="T52" s="138">
        <v>43</v>
      </c>
      <c r="U52" s="139">
        <f t="shared" si="18"/>
        <v>43</v>
      </c>
      <c r="V52" s="27">
        <f t="shared" si="21"/>
        <v>4991800.3725283854</v>
      </c>
      <c r="W52" s="27">
        <f t="shared" si="9"/>
        <v>29118.835506415577</v>
      </c>
      <c r="X52" s="27">
        <f t="shared" si="10"/>
        <v>5435.3128369532496</v>
      </c>
      <c r="Y52" s="52">
        <f t="shared" si="19"/>
        <v>4986365.0596914319</v>
      </c>
    </row>
    <row r="53" spans="3:25" x14ac:dyDescent="0.3">
      <c r="C53" s="171"/>
      <c r="D53" s="18"/>
      <c r="E53" s="18"/>
      <c r="F53" s="18"/>
      <c r="G53" s="18"/>
      <c r="H53" s="18"/>
      <c r="I53" s="18"/>
      <c r="J53" s="18"/>
      <c r="K53" s="218"/>
      <c r="S53" s="234">
        <f t="shared" si="7"/>
        <v>4</v>
      </c>
      <c r="T53" s="138">
        <v>44</v>
      </c>
      <c r="U53" s="139">
        <f t="shared" si="18"/>
        <v>44</v>
      </c>
      <c r="V53" s="27">
        <f t="shared" si="21"/>
        <v>4986365.0596914319</v>
      </c>
      <c r="W53" s="27">
        <f t="shared" si="9"/>
        <v>29087.129514866683</v>
      </c>
      <c r="X53" s="27">
        <f t="shared" si="10"/>
        <v>5467.0188285021441</v>
      </c>
      <c r="Y53" s="52">
        <f t="shared" si="19"/>
        <v>4980898.04086293</v>
      </c>
    </row>
    <row r="54" spans="3:25" x14ac:dyDescent="0.3">
      <c r="C54" s="172" t="s">
        <v>121</v>
      </c>
      <c r="E54" s="313">
        <v>1</v>
      </c>
      <c r="F54" s="313"/>
      <c r="G54" s="206"/>
      <c r="H54" s="179"/>
      <c r="I54" s="16"/>
      <c r="J54" s="173"/>
      <c r="K54" s="180"/>
      <c r="S54" s="234">
        <f t="shared" si="7"/>
        <v>4</v>
      </c>
      <c r="T54" s="138">
        <v>45</v>
      </c>
      <c r="U54" s="139">
        <f t="shared" si="18"/>
        <v>45</v>
      </c>
      <c r="V54" s="27">
        <f t="shared" si="21"/>
        <v>4980898.04086293</v>
      </c>
      <c r="W54" s="27">
        <f t="shared" si="9"/>
        <v>29055.238571700422</v>
      </c>
      <c r="X54" s="27">
        <f t="shared" si="10"/>
        <v>5498.9097716684046</v>
      </c>
      <c r="Y54" s="52">
        <f t="shared" si="19"/>
        <v>4975399.1310912613</v>
      </c>
    </row>
    <row r="55" spans="3:25" x14ac:dyDescent="0.3">
      <c r="C55" s="174" t="s">
        <v>122</v>
      </c>
      <c r="E55" s="219">
        <f>$E$104/$E$54</f>
        <v>0</v>
      </c>
      <c r="F55" s="178"/>
      <c r="G55" s="178"/>
      <c r="H55" s="178"/>
      <c r="I55" s="178"/>
      <c r="J55" s="178"/>
      <c r="K55" s="181"/>
      <c r="S55" s="234">
        <f t="shared" si="7"/>
        <v>4</v>
      </c>
      <c r="T55" s="138">
        <v>46</v>
      </c>
      <c r="U55" s="139">
        <f t="shared" si="18"/>
        <v>46</v>
      </c>
      <c r="V55" s="27">
        <f t="shared" si="21"/>
        <v>4975399.1310912613</v>
      </c>
      <c r="W55" s="27">
        <f t="shared" si="9"/>
        <v>29023.161598032355</v>
      </c>
      <c r="X55" s="27">
        <f t="shared" si="10"/>
        <v>5530.9867453364714</v>
      </c>
      <c r="Y55" s="52">
        <f t="shared" si="19"/>
        <v>4969868.1443459252</v>
      </c>
    </row>
    <row r="56" spans="3:25" x14ac:dyDescent="0.3">
      <c r="C56" s="174" t="s">
        <v>123</v>
      </c>
      <c r="E56" s="178"/>
      <c r="F56" s="219">
        <f>$F$104/$E$54</f>
        <v>0</v>
      </c>
      <c r="G56" s="178"/>
      <c r="H56" s="178"/>
      <c r="I56" s="178"/>
      <c r="J56" s="178"/>
      <c r="K56" s="181"/>
      <c r="S56" s="234">
        <f t="shared" si="7"/>
        <v>4</v>
      </c>
      <c r="T56" s="138">
        <v>47</v>
      </c>
      <c r="U56" s="139">
        <f t="shared" si="18"/>
        <v>47</v>
      </c>
      <c r="V56" s="27">
        <f t="shared" si="21"/>
        <v>4969868.1443459252</v>
      </c>
      <c r="W56" s="27">
        <f t="shared" si="9"/>
        <v>28990.89750868456</v>
      </c>
      <c r="X56" s="27">
        <f t="shared" si="10"/>
        <v>5563.250834684266</v>
      </c>
      <c r="Y56" s="52">
        <f t="shared" si="19"/>
        <v>4964304.8935112413</v>
      </c>
    </row>
    <row r="57" spans="3:25" x14ac:dyDescent="0.3">
      <c r="C57" s="174" t="s">
        <v>124</v>
      </c>
      <c r="E57" s="178"/>
      <c r="F57" s="178"/>
      <c r="G57" s="219">
        <f>$G$104/$E$54</f>
        <v>0</v>
      </c>
      <c r="H57" s="178"/>
      <c r="I57" s="178"/>
      <c r="J57" s="178"/>
      <c r="K57" s="181"/>
      <c r="S57" s="234">
        <f t="shared" si="7"/>
        <v>4</v>
      </c>
      <c r="T57" s="138">
        <v>48</v>
      </c>
      <c r="U57" s="139">
        <f t="shared" si="18"/>
        <v>48</v>
      </c>
      <c r="V57" s="27">
        <f t="shared" si="21"/>
        <v>4964304.8935112413</v>
      </c>
      <c r="W57" s="27">
        <f t="shared" si="9"/>
        <v>28958.445212148901</v>
      </c>
      <c r="X57" s="27">
        <f t="shared" si="10"/>
        <v>5595.703131219926</v>
      </c>
      <c r="Y57" s="52">
        <f t="shared" si="19"/>
        <v>4958709.190380021</v>
      </c>
    </row>
    <row r="58" spans="3:25" x14ac:dyDescent="0.3">
      <c r="C58" s="174" t="s">
        <v>125</v>
      </c>
      <c r="E58" s="178"/>
      <c r="F58" s="178"/>
      <c r="G58" s="178"/>
      <c r="H58" s="219">
        <f>$H$104/$E$54</f>
        <v>0</v>
      </c>
      <c r="I58" s="178"/>
      <c r="J58" s="178"/>
      <c r="K58" s="181"/>
      <c r="S58" s="234">
        <f t="shared" si="7"/>
        <v>5</v>
      </c>
      <c r="T58" s="138">
        <v>49</v>
      </c>
      <c r="U58" s="139">
        <f t="shared" si="18"/>
        <v>49</v>
      </c>
      <c r="V58" s="27">
        <f t="shared" si="21"/>
        <v>4958709.190380021</v>
      </c>
      <c r="W58" s="27">
        <f t="shared" si="9"/>
        <v>28925.803610550116</v>
      </c>
      <c r="X58" s="27">
        <f t="shared" si="10"/>
        <v>5628.3447328187094</v>
      </c>
      <c r="Y58" s="52">
        <f t="shared" si="19"/>
        <v>4953080.8456472019</v>
      </c>
    </row>
    <row r="59" spans="3:25" x14ac:dyDescent="0.3">
      <c r="C59" s="174" t="s">
        <v>126</v>
      </c>
      <c r="E59" s="178"/>
      <c r="F59" s="178"/>
      <c r="G59" s="178"/>
      <c r="H59" s="178"/>
      <c r="I59" s="219">
        <f>$I$104/$E$54</f>
        <v>0</v>
      </c>
      <c r="J59" s="178"/>
      <c r="K59" s="181"/>
      <c r="S59" s="234">
        <f t="shared" si="7"/>
        <v>5</v>
      </c>
      <c r="T59" s="138">
        <v>50</v>
      </c>
      <c r="U59" s="139">
        <f t="shared" si="18"/>
        <v>50</v>
      </c>
      <c r="V59" s="27">
        <f t="shared" si="21"/>
        <v>4953080.8456472019</v>
      </c>
      <c r="W59" s="27">
        <f t="shared" si="9"/>
        <v>28892.971599608674</v>
      </c>
      <c r="X59" s="27">
        <f t="shared" si="10"/>
        <v>5661.1767437601511</v>
      </c>
      <c r="Y59" s="52">
        <f t="shared" si="19"/>
        <v>4947419.6689034421</v>
      </c>
    </row>
    <row r="60" spans="3:25" x14ac:dyDescent="0.3">
      <c r="C60" s="174" t="s">
        <v>128</v>
      </c>
      <c r="E60" s="189"/>
      <c r="F60" s="189"/>
      <c r="G60" s="189"/>
      <c r="H60" s="189"/>
      <c r="I60" s="189"/>
      <c r="J60" s="220">
        <f>$J$104/$E$54</f>
        <v>0</v>
      </c>
      <c r="K60" s="235"/>
      <c r="S60" s="234">
        <f t="shared" si="7"/>
        <v>5</v>
      </c>
      <c r="T60" s="138">
        <v>51</v>
      </c>
      <c r="U60" s="139">
        <f t="shared" si="18"/>
        <v>51</v>
      </c>
      <c r="V60" s="27">
        <f t="shared" si="21"/>
        <v>4947419.6689034421</v>
      </c>
      <c r="W60" s="27">
        <f t="shared" si="9"/>
        <v>28859.948068603408</v>
      </c>
      <c r="X60" s="27">
        <f t="shared" si="10"/>
        <v>5694.2002747654187</v>
      </c>
      <c r="Y60" s="52">
        <f t="shared" si="19"/>
        <v>4941725.4686286766</v>
      </c>
    </row>
    <row r="61" spans="3:25" x14ac:dyDescent="0.3">
      <c r="C61" s="176" t="s">
        <v>127</v>
      </c>
      <c r="D61" s="21"/>
      <c r="E61" s="177">
        <f>SUM(E55:E60)</f>
        <v>0</v>
      </c>
      <c r="F61" s="177">
        <f t="shared" ref="F61:J61" si="27">SUM(F55:F60)</f>
        <v>0</v>
      </c>
      <c r="G61" s="177">
        <f t="shared" si="27"/>
        <v>0</v>
      </c>
      <c r="H61" s="177">
        <f t="shared" si="27"/>
        <v>0</v>
      </c>
      <c r="I61" s="177">
        <f t="shared" si="27"/>
        <v>0</v>
      </c>
      <c r="J61" s="177">
        <f t="shared" si="27"/>
        <v>0</v>
      </c>
      <c r="K61" s="43">
        <f>SUM(K55:K60)</f>
        <v>0</v>
      </c>
      <c r="S61" s="234">
        <f t="shared" si="7"/>
        <v>5</v>
      </c>
      <c r="T61" s="138">
        <v>52</v>
      </c>
      <c r="U61" s="139">
        <f t="shared" si="18"/>
        <v>52</v>
      </c>
      <c r="V61" s="27">
        <f t="shared" si="21"/>
        <v>4941725.4686286766</v>
      </c>
      <c r="W61" s="27">
        <f t="shared" si="9"/>
        <v>28826.731900333943</v>
      </c>
      <c r="X61" s="27">
        <f t="shared" si="10"/>
        <v>5727.4164430348828</v>
      </c>
      <c r="Y61" s="52">
        <f t="shared" si="19"/>
        <v>4935998.0521856416</v>
      </c>
    </row>
    <row r="62" spans="3:25" x14ac:dyDescent="0.3">
      <c r="C62" s="212" t="s">
        <v>183</v>
      </c>
      <c r="E62" s="222">
        <f t="shared" ref="E62:K62" si="28">(D62+E104)*IF(E52&gt;$D$3,0,1)</f>
        <v>0</v>
      </c>
      <c r="F62" s="222">
        <f t="shared" si="28"/>
        <v>0</v>
      </c>
      <c r="G62" s="222">
        <f t="shared" si="28"/>
        <v>0</v>
      </c>
      <c r="H62" s="222">
        <f t="shared" si="28"/>
        <v>0</v>
      </c>
      <c r="I62" s="222">
        <f t="shared" si="28"/>
        <v>0</v>
      </c>
      <c r="J62" s="222">
        <f t="shared" si="28"/>
        <v>0</v>
      </c>
      <c r="K62" s="223">
        <f t="shared" si="28"/>
        <v>0</v>
      </c>
      <c r="S62" s="234">
        <f t="shared" si="7"/>
        <v>5</v>
      </c>
      <c r="T62" s="138">
        <v>53</v>
      </c>
      <c r="U62" s="139">
        <f t="shared" si="18"/>
        <v>53</v>
      </c>
      <c r="V62" s="27">
        <f t="shared" si="21"/>
        <v>4935998.0521856416</v>
      </c>
      <c r="W62" s="27">
        <f t="shared" si="9"/>
        <v>28793.321971082907</v>
      </c>
      <c r="X62" s="27">
        <f t="shared" si="10"/>
        <v>5760.826372285921</v>
      </c>
      <c r="Y62" s="52">
        <f t="shared" si="19"/>
        <v>4930237.2258133553</v>
      </c>
    </row>
    <row r="63" spans="3:25" x14ac:dyDescent="0.3">
      <c r="C63" s="210" t="s">
        <v>181</v>
      </c>
      <c r="E63" s="222">
        <f>(D63+E61)*IF(E52&gt;$D$3,0,1)</f>
        <v>0</v>
      </c>
      <c r="F63" s="222">
        <f t="shared" ref="F63:K63" si="29">(E63+F61)*IF(F52&gt;$D$3,0,1)</f>
        <v>0</v>
      </c>
      <c r="G63" s="222">
        <f t="shared" si="29"/>
        <v>0</v>
      </c>
      <c r="H63" s="222">
        <f t="shared" si="29"/>
        <v>0</v>
      </c>
      <c r="I63" s="222">
        <f t="shared" si="29"/>
        <v>0</v>
      </c>
      <c r="J63" s="222">
        <f t="shared" si="29"/>
        <v>0</v>
      </c>
      <c r="K63" s="223">
        <f t="shared" si="29"/>
        <v>0</v>
      </c>
      <c r="S63" s="234">
        <f t="shared" si="7"/>
        <v>5</v>
      </c>
      <c r="T63" s="138">
        <v>54</v>
      </c>
      <c r="U63" s="139">
        <f t="shared" si="18"/>
        <v>54</v>
      </c>
      <c r="V63" s="27">
        <f t="shared" si="21"/>
        <v>4930237.2258133553</v>
      </c>
      <c r="W63" s="27">
        <f t="shared" si="9"/>
        <v>28759.717150577904</v>
      </c>
      <c r="X63" s="27">
        <f t="shared" si="10"/>
        <v>5794.4311927909221</v>
      </c>
      <c r="Y63" s="52">
        <f t="shared" si="19"/>
        <v>4924442.7946205642</v>
      </c>
    </row>
    <row r="64" spans="3:25" x14ac:dyDescent="0.3">
      <c r="C64" s="211" t="s">
        <v>182</v>
      </c>
      <c r="D64" s="21"/>
      <c r="E64" s="175">
        <f>-E62+E63</f>
        <v>0</v>
      </c>
      <c r="F64" s="175">
        <f t="shared" ref="F64:K64" si="30">-F62+F63</f>
        <v>0</v>
      </c>
      <c r="G64" s="175">
        <f t="shared" si="30"/>
        <v>0</v>
      </c>
      <c r="H64" s="175">
        <f t="shared" si="30"/>
        <v>0</v>
      </c>
      <c r="I64" s="175">
        <f t="shared" si="30"/>
        <v>0</v>
      </c>
      <c r="J64" s="175">
        <f t="shared" si="30"/>
        <v>0</v>
      </c>
      <c r="K64" s="182">
        <f t="shared" si="30"/>
        <v>0</v>
      </c>
      <c r="S64" s="234">
        <f t="shared" si="7"/>
        <v>5</v>
      </c>
      <c r="T64" s="138">
        <v>55</v>
      </c>
      <c r="U64" s="139">
        <f t="shared" si="18"/>
        <v>55</v>
      </c>
      <c r="V64" s="27">
        <f t="shared" si="21"/>
        <v>4924442.7946205642</v>
      </c>
      <c r="W64" s="27">
        <f t="shared" si="9"/>
        <v>28725.916301953293</v>
      </c>
      <c r="X64" s="27">
        <f t="shared" si="10"/>
        <v>5828.2320414155347</v>
      </c>
      <c r="Y64" s="52">
        <f t="shared" si="19"/>
        <v>4918614.5625791484</v>
      </c>
    </row>
    <row r="65" spans="2:25" x14ac:dyDescent="0.3">
      <c r="C65" s="25"/>
      <c r="S65" s="234">
        <f t="shared" si="7"/>
        <v>5</v>
      </c>
      <c r="T65" s="138">
        <v>56</v>
      </c>
      <c r="U65" s="139">
        <f t="shared" si="18"/>
        <v>56</v>
      </c>
      <c r="V65" s="27">
        <f t="shared" si="21"/>
        <v>4918614.5625791484</v>
      </c>
      <c r="W65" s="27">
        <f t="shared" si="9"/>
        <v>28691.9182817117</v>
      </c>
      <c r="X65" s="27">
        <f t="shared" si="10"/>
        <v>5862.2300616571256</v>
      </c>
      <c r="Y65" s="52">
        <f t="shared" si="19"/>
        <v>4912752.3325174917</v>
      </c>
    </row>
    <row r="66" spans="2:25" ht="13" x14ac:dyDescent="0.3">
      <c r="C66" s="26" t="s">
        <v>180</v>
      </c>
      <c r="E66" s="213">
        <v>1</v>
      </c>
      <c r="F66" s="213">
        <v>2</v>
      </c>
      <c r="G66" s="213">
        <v>3</v>
      </c>
      <c r="H66" s="213">
        <v>4</v>
      </c>
      <c r="I66" s="213">
        <v>5</v>
      </c>
      <c r="J66" s="213">
        <v>6</v>
      </c>
      <c r="K66" s="213">
        <v>7</v>
      </c>
      <c r="S66" s="234">
        <f t="shared" si="7"/>
        <v>5</v>
      </c>
      <c r="T66" s="138">
        <v>57</v>
      </c>
      <c r="U66" s="139">
        <f t="shared" si="18"/>
        <v>57</v>
      </c>
      <c r="V66" s="27">
        <f t="shared" si="21"/>
        <v>4912752.3325174917</v>
      </c>
      <c r="W66" s="27">
        <f t="shared" si="9"/>
        <v>28657.721939685365</v>
      </c>
      <c r="X66" s="27">
        <f t="shared" si="10"/>
        <v>5896.4264036834602</v>
      </c>
      <c r="Y66" s="52">
        <f t="shared" si="19"/>
        <v>4906855.906113808</v>
      </c>
    </row>
    <row r="67" spans="2:25" x14ac:dyDescent="0.3">
      <c r="C67" s="171"/>
      <c r="D67" s="18"/>
      <c r="E67" s="18"/>
      <c r="F67" s="18"/>
      <c r="G67" s="18"/>
      <c r="H67" s="18"/>
      <c r="I67" s="18"/>
      <c r="J67" s="18"/>
      <c r="K67" s="218"/>
      <c r="S67" s="234">
        <f t="shared" si="7"/>
        <v>5</v>
      </c>
      <c r="T67" s="138">
        <v>58</v>
      </c>
      <c r="U67" s="139">
        <f t="shared" si="18"/>
        <v>58</v>
      </c>
      <c r="V67" s="27">
        <f t="shared" si="21"/>
        <v>4906855.906113808</v>
      </c>
      <c r="W67" s="27">
        <f t="shared" si="9"/>
        <v>28623.326118997215</v>
      </c>
      <c r="X67" s="27">
        <f t="shared" si="10"/>
        <v>5930.8222243716127</v>
      </c>
      <c r="Y67" s="52">
        <f t="shared" si="19"/>
        <v>4900925.083889436</v>
      </c>
    </row>
    <row r="68" spans="2:25" x14ac:dyDescent="0.3">
      <c r="C68" s="174" t="s">
        <v>184</v>
      </c>
      <c r="E68" s="16">
        <f>-$E$8/$D$12*IF(E66&gt;$D$3,0,1)</f>
        <v>-7419.6428571428569</v>
      </c>
      <c r="F68" s="16">
        <f t="shared" ref="F68:K68" si="31">-$E$8/$D$12*IF(F66&gt;$D$3,0,1)</f>
        <v>-7419.6428571428569</v>
      </c>
      <c r="G68" s="16">
        <f t="shared" si="31"/>
        <v>-7419.6428571428569</v>
      </c>
      <c r="H68" s="16">
        <f t="shared" si="31"/>
        <v>-7419.6428571428569</v>
      </c>
      <c r="I68" s="16">
        <f t="shared" si="31"/>
        <v>-7419.6428571428569</v>
      </c>
      <c r="J68" s="16">
        <f t="shared" si="31"/>
        <v>-7419.6428571428569</v>
      </c>
      <c r="K68" s="19">
        <f t="shared" si="31"/>
        <v>0</v>
      </c>
      <c r="S68" s="234">
        <f t="shared" si="7"/>
        <v>5</v>
      </c>
      <c r="T68" s="138">
        <v>59</v>
      </c>
      <c r="U68" s="139">
        <f t="shared" si="18"/>
        <v>59</v>
      </c>
      <c r="V68" s="27">
        <f t="shared" si="21"/>
        <v>4900925.083889436</v>
      </c>
      <c r="W68" s="27">
        <f t="shared" si="9"/>
        <v>28588.729656021715</v>
      </c>
      <c r="X68" s="27">
        <f t="shared" si="10"/>
        <v>5965.4186873471135</v>
      </c>
      <c r="Y68" s="52">
        <f t="shared" si="19"/>
        <v>4894959.6652020887</v>
      </c>
    </row>
    <row r="69" spans="2:25" x14ac:dyDescent="0.3">
      <c r="C69" s="210" t="s">
        <v>181</v>
      </c>
      <c r="E69" s="115">
        <f>(D69+E68)*IF(E66&gt;$D$3,0,1)</f>
        <v>-7419.6428571428569</v>
      </c>
      <c r="F69" s="115">
        <f t="shared" ref="F69:K69" si="32">(E69+F68)*IF(F66&gt;$D$3,0,1)</f>
        <v>-14839.285714285714</v>
      </c>
      <c r="G69" s="115">
        <f t="shared" si="32"/>
        <v>-22258.928571428572</v>
      </c>
      <c r="H69" s="115">
        <f t="shared" si="32"/>
        <v>-29678.571428571428</v>
      </c>
      <c r="I69" s="115">
        <f t="shared" si="32"/>
        <v>-37098.214285714283</v>
      </c>
      <c r="J69" s="115">
        <f t="shared" si="32"/>
        <v>-44517.857142857138</v>
      </c>
      <c r="K69" s="221">
        <f t="shared" si="32"/>
        <v>0</v>
      </c>
      <c r="S69" s="234">
        <f t="shared" si="7"/>
        <v>5</v>
      </c>
      <c r="T69" s="138">
        <v>60</v>
      </c>
      <c r="U69" s="139">
        <f t="shared" si="18"/>
        <v>60</v>
      </c>
      <c r="V69" s="27">
        <f t="shared" si="21"/>
        <v>4894959.6652020887</v>
      </c>
      <c r="W69" s="27">
        <f t="shared" si="9"/>
        <v>28553.931380345522</v>
      </c>
      <c r="X69" s="27">
        <f t="shared" si="10"/>
        <v>6000.2169630233047</v>
      </c>
      <c r="Y69" s="52">
        <f t="shared" si="19"/>
        <v>4888959.4482390657</v>
      </c>
    </row>
    <row r="70" spans="2:25" x14ac:dyDescent="0.3">
      <c r="C70" s="211" t="s">
        <v>182</v>
      </c>
      <c r="D70" s="21"/>
      <c r="E70" s="175">
        <f>($E$8+E69)*IF(E66&gt;$D$3,0,1)</f>
        <v>44517.857142857145</v>
      </c>
      <c r="F70" s="175">
        <f t="shared" ref="F70:K70" si="33">($E$8+F69)*IF(F66&gt;$D$3,0,1)</f>
        <v>37098.21428571429</v>
      </c>
      <c r="G70" s="175">
        <f t="shared" si="33"/>
        <v>29678.571428571428</v>
      </c>
      <c r="H70" s="175">
        <f t="shared" si="33"/>
        <v>22258.928571428572</v>
      </c>
      <c r="I70" s="175">
        <f t="shared" si="33"/>
        <v>14839.285714285717</v>
      </c>
      <c r="J70" s="175">
        <f t="shared" si="33"/>
        <v>7419.6428571428623</v>
      </c>
      <c r="K70" s="182">
        <f t="shared" si="33"/>
        <v>0</v>
      </c>
      <c r="S70" s="234">
        <f t="shared" si="7"/>
        <v>6</v>
      </c>
      <c r="T70" s="138">
        <v>61</v>
      </c>
      <c r="U70" s="139">
        <f t="shared" si="18"/>
        <v>61</v>
      </c>
      <c r="V70" s="27">
        <f t="shared" si="21"/>
        <v>4888959.4482390657</v>
      </c>
      <c r="W70" s="27">
        <f t="shared" si="9"/>
        <v>28518.930114727886</v>
      </c>
      <c r="X70" s="27">
        <f t="shared" si="10"/>
        <v>6035.2182286409416</v>
      </c>
      <c r="Y70" s="52">
        <f t="shared" si="19"/>
        <v>4882924.2300104247</v>
      </c>
    </row>
    <row r="71" spans="2:25" x14ac:dyDescent="0.3">
      <c r="C71" s="25"/>
      <c r="S71" s="234">
        <f t="shared" si="7"/>
        <v>6</v>
      </c>
      <c r="T71" s="138">
        <v>62</v>
      </c>
      <c r="U71" s="139">
        <f t="shared" si="18"/>
        <v>62</v>
      </c>
      <c r="V71" s="27">
        <f t="shared" si="21"/>
        <v>4882924.2300104247</v>
      </c>
      <c r="W71" s="27">
        <f t="shared" si="9"/>
        <v>28483.724675060814</v>
      </c>
      <c r="X71" s="27">
        <f t="shared" si="10"/>
        <v>6070.4236683080135</v>
      </c>
      <c r="Y71" s="52">
        <f t="shared" si="19"/>
        <v>4876853.8063421166</v>
      </c>
    </row>
    <row r="72" spans="2:25" ht="13" x14ac:dyDescent="0.3">
      <c r="C72" s="26" t="s">
        <v>60</v>
      </c>
      <c r="E72" s="213">
        <v>1</v>
      </c>
      <c r="F72" s="213">
        <v>2</v>
      </c>
      <c r="G72" s="213">
        <v>3</v>
      </c>
      <c r="H72" s="213">
        <v>4</v>
      </c>
      <c r="I72" s="213">
        <v>5</v>
      </c>
      <c r="J72" s="213">
        <v>6</v>
      </c>
      <c r="K72" s="214">
        <v>7</v>
      </c>
      <c r="S72" s="234">
        <f t="shared" si="7"/>
        <v>6</v>
      </c>
      <c r="T72" s="138">
        <v>63</v>
      </c>
      <c r="U72" s="139">
        <f t="shared" si="18"/>
        <v>63</v>
      </c>
      <c r="V72" s="27">
        <f t="shared" si="21"/>
        <v>4876853.8063421166</v>
      </c>
      <c r="W72" s="27">
        <f t="shared" si="9"/>
        <v>28448.313870329017</v>
      </c>
      <c r="X72" s="27">
        <f t="shared" si="10"/>
        <v>6105.8344730398094</v>
      </c>
      <c r="Y72" s="52">
        <f t="shared" si="19"/>
        <v>4870747.9718690766</v>
      </c>
    </row>
    <row r="73" spans="2:25" ht="14.5" customHeight="1" x14ac:dyDescent="0.3">
      <c r="C73" s="50" t="s">
        <v>188</v>
      </c>
      <c r="D73" s="22"/>
      <c r="E73" s="227">
        <f t="shared" ref="E73:K73" si="34">D76</f>
        <v>0</v>
      </c>
      <c r="F73" s="227">
        <f t="shared" si="34"/>
        <v>-571128.9817867399</v>
      </c>
      <c r="G73" s="227">
        <f t="shared" si="34"/>
        <v>-1138444.0384502946</v>
      </c>
      <c r="H73" s="227">
        <f t="shared" si="34"/>
        <v>-1701669.4610351296</v>
      </c>
      <c r="I73" s="227">
        <f t="shared" si="34"/>
        <v>-2260509.6095630219</v>
      </c>
      <c r="J73" s="227">
        <f t="shared" si="34"/>
        <v>-2814647.4722178183</v>
      </c>
      <c r="K73" s="228">
        <f t="shared" si="34"/>
        <v>-556515.29101286782</v>
      </c>
      <c r="S73" s="234">
        <f t="shared" si="7"/>
        <v>6</v>
      </c>
      <c r="T73" s="138">
        <v>64</v>
      </c>
      <c r="U73" s="139">
        <f t="shared" si="18"/>
        <v>64</v>
      </c>
      <c r="V73" s="27">
        <f t="shared" si="21"/>
        <v>4870747.9718690766</v>
      </c>
      <c r="W73" s="27">
        <f t="shared" si="9"/>
        <v>28412.696502569619</v>
      </c>
      <c r="X73" s="27">
        <f t="shared" si="10"/>
        <v>6141.4518407992091</v>
      </c>
      <c r="Y73" s="52">
        <f t="shared" si="19"/>
        <v>4864606.5200282773</v>
      </c>
    </row>
    <row r="74" spans="2:25" x14ac:dyDescent="0.3">
      <c r="C74" s="36" t="s">
        <v>61</v>
      </c>
      <c r="E74" s="40">
        <f t="shared" ref="E74:K74" si="35">IF(E120&lt;0,E120,0)</f>
        <v>-571128.9817867399</v>
      </c>
      <c r="F74" s="40">
        <f t="shared" si="35"/>
        <v>-567315.05666355486</v>
      </c>
      <c r="G74" s="40">
        <f t="shared" si="35"/>
        <v>-563225.42258483509</v>
      </c>
      <c r="H74" s="40">
        <f t="shared" si="35"/>
        <v>-558840.14852789231</v>
      </c>
      <c r="I74" s="40">
        <f t="shared" si="35"/>
        <v>-554137.86265479645</v>
      </c>
      <c r="J74" s="40">
        <f t="shared" si="35"/>
        <v>-556515.29101286805</v>
      </c>
      <c r="K74" s="229">
        <f t="shared" si="35"/>
        <v>0</v>
      </c>
      <c r="S74" s="234">
        <f t="shared" si="7"/>
        <v>6</v>
      </c>
      <c r="T74" s="138">
        <v>65</v>
      </c>
      <c r="U74" s="139">
        <f t="shared" ref="U74:U92" si="36">T74</f>
        <v>65</v>
      </c>
      <c r="V74" s="27">
        <f t="shared" si="21"/>
        <v>4864606.5200282773</v>
      </c>
      <c r="W74" s="27">
        <f t="shared" si="9"/>
        <v>28376.871366831623</v>
      </c>
      <c r="X74" s="27">
        <f t="shared" si="10"/>
        <v>6177.2769765372032</v>
      </c>
      <c r="Y74" s="52">
        <f t="shared" ref="Y74:Y92" si="37">V74-X74</f>
        <v>4858429.2430517403</v>
      </c>
    </row>
    <row r="75" spans="2:25" ht="14.5" x14ac:dyDescent="0.35">
      <c r="C75" s="36" t="s">
        <v>189</v>
      </c>
      <c r="E75" s="40">
        <f t="shared" ref="E75:J75" si="38">IF(E72&lt;&gt;$D$3,IF(AND(E73&lt;0,E120&gt;0),MIN(-E73,E120),0),-E73)*IF(E72&gt;$D$3,0,1)</f>
        <v>0</v>
      </c>
      <c r="F75" s="40">
        <f t="shared" si="38"/>
        <v>0</v>
      </c>
      <c r="G75" s="40">
        <f t="shared" si="38"/>
        <v>0</v>
      </c>
      <c r="H75" s="40">
        <f t="shared" si="38"/>
        <v>0</v>
      </c>
      <c r="I75" s="40">
        <f t="shared" si="38"/>
        <v>0</v>
      </c>
      <c r="J75" s="40">
        <f t="shared" si="38"/>
        <v>2814647.4722178183</v>
      </c>
      <c r="K75" s="229">
        <f>IF(K72&lt;&gt;$D$3,IF(AND(K73&lt;0,K120&gt;0),MIN(-K73,K120),0),-K73)*IF(K72&gt;$D$3,0,1)</f>
        <v>0</v>
      </c>
      <c r="M75"/>
      <c r="N75"/>
      <c r="O75"/>
      <c r="P75"/>
      <c r="Q75"/>
      <c r="R75"/>
      <c r="S75" s="234">
        <f t="shared" ref="S75:S138" si="39">ROUNDUP(T75/12,0)</f>
        <v>6</v>
      </c>
      <c r="T75" s="138">
        <v>66</v>
      </c>
      <c r="U75" s="139">
        <f t="shared" si="36"/>
        <v>66</v>
      </c>
      <c r="V75" s="27">
        <f t="shared" ref="V75:V92" si="40">Y74</f>
        <v>4858429.2430517403</v>
      </c>
      <c r="W75" s="27">
        <f t="shared" ref="W75:W138" si="41">IF(ROUND(V75,0)=0,0,$D$11/12-X75)</f>
        <v>28340.837251135155</v>
      </c>
      <c r="X75" s="27">
        <f t="shared" ref="X75:X138" si="42">IFERROR(-PPMT($E$10,U75,$E$9,$E$6),0)</f>
        <v>6213.3110922336718</v>
      </c>
      <c r="Y75" s="52">
        <f t="shared" si="37"/>
        <v>4852215.9319595071</v>
      </c>
    </row>
    <row r="76" spans="2:25" ht="14.5" x14ac:dyDescent="0.35">
      <c r="C76" s="51" t="s">
        <v>190</v>
      </c>
      <c r="D76" s="21"/>
      <c r="E76" s="230">
        <f t="shared" ref="E76:K76" si="43">SUM(E73:E75)</f>
        <v>-571128.9817867399</v>
      </c>
      <c r="F76" s="230">
        <f t="shared" si="43"/>
        <v>-1138444.0384502946</v>
      </c>
      <c r="G76" s="230">
        <f t="shared" si="43"/>
        <v>-1701669.4610351296</v>
      </c>
      <c r="H76" s="230">
        <f t="shared" si="43"/>
        <v>-2260509.6095630219</v>
      </c>
      <c r="I76" s="230">
        <f t="shared" si="43"/>
        <v>-2814647.4722178183</v>
      </c>
      <c r="J76" s="230">
        <f t="shared" si="43"/>
        <v>-556515.29101286782</v>
      </c>
      <c r="K76" s="231">
        <f t="shared" si="43"/>
        <v>-556515.29101286782</v>
      </c>
      <c r="M76"/>
      <c r="N76"/>
      <c r="O76"/>
      <c r="P76"/>
      <c r="Q76"/>
      <c r="R76"/>
      <c r="S76" s="234">
        <f t="shared" si="39"/>
        <v>6</v>
      </c>
      <c r="T76" s="138">
        <v>67</v>
      </c>
      <c r="U76" s="139">
        <f t="shared" si="36"/>
        <v>67</v>
      </c>
      <c r="V76" s="27">
        <f t="shared" si="40"/>
        <v>4852215.9319595071</v>
      </c>
      <c r="W76" s="27">
        <f t="shared" si="41"/>
        <v>28304.592936430461</v>
      </c>
      <c r="X76" s="27">
        <f t="shared" si="42"/>
        <v>6249.555406938367</v>
      </c>
      <c r="Y76" s="52">
        <f t="shared" si="37"/>
        <v>4845966.3765525687</v>
      </c>
    </row>
    <row r="77" spans="2:25" ht="14.5" customHeight="1" x14ac:dyDescent="0.35">
      <c r="C77" s="320" t="s">
        <v>191</v>
      </c>
      <c r="D77" s="320"/>
      <c r="E77" s="320"/>
      <c r="F77" s="320"/>
      <c r="G77" s="320"/>
      <c r="H77" s="320"/>
      <c r="I77" s="320"/>
      <c r="J77" s="320"/>
      <c r="K77" s="320"/>
      <c r="M77"/>
      <c r="N77"/>
      <c r="O77"/>
      <c r="P77"/>
      <c r="Q77"/>
      <c r="R77"/>
      <c r="S77" s="234">
        <f t="shared" si="39"/>
        <v>6</v>
      </c>
      <c r="T77" s="138">
        <v>68</v>
      </c>
      <c r="U77" s="139">
        <f t="shared" si="36"/>
        <v>68</v>
      </c>
      <c r="V77" s="27">
        <f t="shared" si="40"/>
        <v>4845966.3765525687</v>
      </c>
      <c r="W77" s="27">
        <f t="shared" si="41"/>
        <v>28268.13719655665</v>
      </c>
      <c r="X77" s="27">
        <f t="shared" si="42"/>
        <v>6286.011146812174</v>
      </c>
      <c r="Y77" s="52">
        <f t="shared" si="37"/>
        <v>4839680.365405757</v>
      </c>
    </row>
    <row r="78" spans="2:25" ht="14.5" x14ac:dyDescent="0.35">
      <c r="C78" s="321"/>
      <c r="D78" s="321"/>
      <c r="E78" s="321"/>
      <c r="F78" s="321"/>
      <c r="G78" s="321"/>
      <c r="H78" s="321"/>
      <c r="I78" s="321"/>
      <c r="J78" s="321"/>
      <c r="K78" s="321"/>
      <c r="M78"/>
      <c r="N78"/>
      <c r="O78"/>
      <c r="P78"/>
      <c r="Q78"/>
      <c r="R78"/>
      <c r="S78" s="234">
        <f t="shared" si="39"/>
        <v>6</v>
      </c>
      <c r="T78" s="138">
        <v>69</v>
      </c>
      <c r="U78" s="139">
        <f t="shared" si="36"/>
        <v>69</v>
      </c>
      <c r="V78" s="27">
        <f t="shared" si="40"/>
        <v>4839680.365405757</v>
      </c>
      <c r="W78" s="27">
        <f t="shared" si="41"/>
        <v>28231.468798200247</v>
      </c>
      <c r="X78" s="27">
        <f t="shared" si="42"/>
        <v>6322.6795451685803</v>
      </c>
      <c r="Y78" s="52">
        <f t="shared" si="37"/>
        <v>4833357.6858605882</v>
      </c>
    </row>
    <row r="79" spans="2:25" ht="12" customHeight="1" x14ac:dyDescent="0.35">
      <c r="M79"/>
      <c r="N79"/>
      <c r="O79"/>
      <c r="P79"/>
      <c r="Q79"/>
      <c r="R79"/>
      <c r="S79" s="234">
        <f t="shared" si="39"/>
        <v>6</v>
      </c>
      <c r="T79" s="138">
        <v>70</v>
      </c>
      <c r="U79" s="139">
        <f t="shared" si="36"/>
        <v>70</v>
      </c>
      <c r="V79" s="27">
        <f t="shared" si="40"/>
        <v>4833357.6858605882</v>
      </c>
      <c r="W79" s="27">
        <f t="shared" si="41"/>
        <v>28194.586500853431</v>
      </c>
      <c r="X79" s="27">
        <f t="shared" si="42"/>
        <v>6359.5618425153971</v>
      </c>
      <c r="Y79" s="52">
        <f t="shared" si="37"/>
        <v>4826998.1240180731</v>
      </c>
    </row>
    <row r="80" spans="2:25" ht="12" customHeight="1" thickBot="1" x14ac:dyDescent="0.4">
      <c r="B80" s="339" t="s">
        <v>225</v>
      </c>
      <c r="C80" s="339"/>
      <c r="D80" s="339"/>
      <c r="E80" s="339"/>
      <c r="F80" s="339"/>
      <c r="G80" s="339"/>
      <c r="H80" s="339"/>
      <c r="I80" s="339"/>
      <c r="J80" s="339"/>
      <c r="K80" s="339"/>
      <c r="L80" s="339"/>
      <c r="M80"/>
      <c r="N80"/>
      <c r="O80"/>
      <c r="P80"/>
      <c r="Q80"/>
      <c r="R80"/>
      <c r="S80" s="234">
        <f t="shared" si="39"/>
        <v>6</v>
      </c>
      <c r="T80" s="138">
        <v>71</v>
      </c>
      <c r="U80" s="139">
        <f t="shared" si="36"/>
        <v>71</v>
      </c>
      <c r="V80" s="27">
        <f t="shared" si="40"/>
        <v>4826998.1240180731</v>
      </c>
      <c r="W80" s="27">
        <f t="shared" si="41"/>
        <v>28157.48905677209</v>
      </c>
      <c r="X80" s="27">
        <f t="shared" si="42"/>
        <v>6396.659286596735</v>
      </c>
      <c r="Y80" s="52">
        <f t="shared" si="37"/>
        <v>4820601.4647314763</v>
      </c>
    </row>
    <row r="81" spans="2:25" ht="15" customHeight="1" thickTop="1" thickBot="1" x14ac:dyDescent="0.4">
      <c r="B81" s="315" t="s">
        <v>73</v>
      </c>
      <c r="C81" s="316"/>
      <c r="D81" s="316"/>
      <c r="E81" s="316"/>
      <c r="F81" s="316"/>
      <c r="G81" s="316"/>
      <c r="H81" s="316"/>
      <c r="I81" s="316"/>
      <c r="J81" s="316"/>
      <c r="K81" s="316"/>
      <c r="L81" s="317"/>
      <c r="M81"/>
      <c r="N81"/>
      <c r="O81"/>
      <c r="P81"/>
      <c r="Q81"/>
      <c r="R81"/>
      <c r="S81" s="234">
        <f t="shared" si="39"/>
        <v>6</v>
      </c>
      <c r="T81" s="138">
        <v>72</v>
      </c>
      <c r="U81" s="139">
        <f t="shared" si="36"/>
        <v>72</v>
      </c>
      <c r="V81" s="27">
        <f t="shared" si="40"/>
        <v>4820601.4647314763</v>
      </c>
      <c r="W81" s="27">
        <f t="shared" si="41"/>
        <v>28120.175210933608</v>
      </c>
      <c r="X81" s="27">
        <f t="shared" si="42"/>
        <v>6433.973132435216</v>
      </c>
      <c r="Y81" s="52">
        <f t="shared" si="37"/>
        <v>4814167.491599041</v>
      </c>
    </row>
    <row r="82" spans="2:25" ht="12" customHeight="1" thickTop="1" x14ac:dyDescent="0.35">
      <c r="B82" s="90"/>
      <c r="C82" s="91"/>
      <c r="D82" s="91"/>
      <c r="E82" s="91"/>
      <c r="F82" s="91"/>
      <c r="G82" s="91"/>
      <c r="H82" s="91"/>
      <c r="I82" s="91"/>
      <c r="J82" s="91"/>
      <c r="K82" s="91"/>
      <c r="L82" s="92"/>
      <c r="M82"/>
      <c r="N82"/>
      <c r="O82"/>
      <c r="P82"/>
      <c r="Q82"/>
      <c r="R82"/>
      <c r="S82" s="234">
        <f t="shared" si="39"/>
        <v>7</v>
      </c>
      <c r="T82" s="138">
        <v>73</v>
      </c>
      <c r="U82" s="139">
        <f t="shared" si="36"/>
        <v>73</v>
      </c>
      <c r="V82" s="27">
        <f t="shared" si="40"/>
        <v>4814167.491599041</v>
      </c>
      <c r="W82" s="27">
        <f t="shared" si="41"/>
        <v>28082.643700994406</v>
      </c>
      <c r="X82" s="27">
        <f t="shared" si="42"/>
        <v>6471.5046423744216</v>
      </c>
      <c r="Y82" s="52">
        <f t="shared" si="37"/>
        <v>4807695.9869566662</v>
      </c>
    </row>
    <row r="83" spans="2:25" ht="12.75" customHeight="1" x14ac:dyDescent="0.35">
      <c r="B83" s="88"/>
      <c r="C83" s="81"/>
      <c r="D83" s="153" t="s">
        <v>80</v>
      </c>
      <c r="E83" s="319" t="s">
        <v>78</v>
      </c>
      <c r="F83" s="319"/>
      <c r="G83" s="319" t="s">
        <v>79</v>
      </c>
      <c r="H83" s="319"/>
      <c r="I83" s="319" t="s">
        <v>82</v>
      </c>
      <c r="J83" s="319"/>
      <c r="K83" s="170" t="s">
        <v>29</v>
      </c>
      <c r="L83" s="86"/>
      <c r="M83"/>
      <c r="N83"/>
      <c r="O83"/>
      <c r="P83"/>
      <c r="Q83"/>
      <c r="R83"/>
      <c r="S83" s="234">
        <f t="shared" si="39"/>
        <v>7</v>
      </c>
      <c r="T83" s="138">
        <v>74</v>
      </c>
      <c r="U83" s="139">
        <f t="shared" si="36"/>
        <v>74</v>
      </c>
      <c r="V83" s="27">
        <f t="shared" si="40"/>
        <v>4807695.9869566662</v>
      </c>
      <c r="W83" s="27">
        <f t="shared" si="41"/>
        <v>28044.893257247219</v>
      </c>
      <c r="X83" s="27">
        <f t="shared" si="42"/>
        <v>6509.2550861216068</v>
      </c>
      <c r="Y83" s="52">
        <f t="shared" si="37"/>
        <v>4801186.7318705451</v>
      </c>
    </row>
    <row r="84" spans="2:25" ht="12" customHeight="1" x14ac:dyDescent="0.35">
      <c r="B84" s="88"/>
      <c r="C84" s="81"/>
      <c r="D84" s="72" t="s">
        <v>72</v>
      </c>
      <c r="E84" s="224">
        <v>1</v>
      </c>
      <c r="F84" s="225">
        <v>2</v>
      </c>
      <c r="G84" s="224">
        <v>3</v>
      </c>
      <c r="H84" s="225">
        <v>4</v>
      </c>
      <c r="I84" s="224">
        <v>5</v>
      </c>
      <c r="J84" s="225">
        <v>6</v>
      </c>
      <c r="K84" s="226">
        <v>7</v>
      </c>
      <c r="L84" s="86"/>
      <c r="M84"/>
      <c r="N84"/>
      <c r="O84"/>
      <c r="P84"/>
      <c r="Q84"/>
      <c r="R84"/>
      <c r="S84" s="234">
        <f t="shared" si="39"/>
        <v>7</v>
      </c>
      <c r="T84" s="138">
        <v>75</v>
      </c>
      <c r="U84" s="139">
        <f t="shared" si="36"/>
        <v>75</v>
      </c>
      <c r="V84" s="27">
        <f t="shared" si="40"/>
        <v>4801186.7318705451</v>
      </c>
      <c r="W84" s="27">
        <f t="shared" si="41"/>
        <v>28006.922602578175</v>
      </c>
      <c r="X84" s="27">
        <f t="shared" si="42"/>
        <v>6547.22574079065</v>
      </c>
      <c r="Y84" s="52">
        <f t="shared" si="37"/>
        <v>4794639.5061297547</v>
      </c>
    </row>
    <row r="85" spans="2:25" ht="12" customHeight="1" outlineLevel="1" x14ac:dyDescent="0.35">
      <c r="B85" s="88"/>
      <c r="C85" s="96" t="s">
        <v>0</v>
      </c>
      <c r="D85" s="129"/>
      <c r="E85" s="112"/>
      <c r="F85" s="350"/>
      <c r="G85" s="351"/>
      <c r="H85" s="350"/>
      <c r="I85" s="352"/>
      <c r="J85" s="350"/>
      <c r="K85" s="350"/>
      <c r="L85" s="86"/>
      <c r="M85"/>
      <c r="N85"/>
      <c r="O85"/>
      <c r="P85"/>
      <c r="Q85"/>
      <c r="R85"/>
      <c r="S85" s="234">
        <f t="shared" si="39"/>
        <v>7</v>
      </c>
      <c r="T85" s="138">
        <v>76</v>
      </c>
      <c r="U85" s="139">
        <f t="shared" si="36"/>
        <v>76</v>
      </c>
      <c r="V85" s="27">
        <f t="shared" si="40"/>
        <v>4794639.5061297547</v>
      </c>
      <c r="W85" s="27">
        <f t="shared" si="41"/>
        <v>27968.730452423566</v>
      </c>
      <c r="X85" s="27">
        <f t="shared" si="42"/>
        <v>6585.4178909452612</v>
      </c>
      <c r="Y85" s="52">
        <f t="shared" si="37"/>
        <v>4788054.0882388093</v>
      </c>
    </row>
    <row r="86" spans="2:25" ht="12" customHeight="1" outlineLevel="1" x14ac:dyDescent="0.35">
      <c r="B86" s="88"/>
      <c r="C86" s="97" t="s">
        <v>1</v>
      </c>
      <c r="D86" s="56"/>
      <c r="E86" s="354"/>
      <c r="F86" s="353"/>
      <c r="G86" s="354"/>
      <c r="H86" s="353"/>
      <c r="I86" s="355"/>
      <c r="J86" s="353"/>
      <c r="K86" s="353"/>
      <c r="L86" s="86"/>
      <c r="M86"/>
      <c r="N86"/>
      <c r="O86"/>
      <c r="P86"/>
      <c r="Q86"/>
      <c r="R86"/>
      <c r="S86" s="234">
        <f t="shared" si="39"/>
        <v>7</v>
      </c>
      <c r="T86" s="138">
        <v>77</v>
      </c>
      <c r="U86" s="139">
        <f t="shared" si="36"/>
        <v>77</v>
      </c>
      <c r="V86" s="27">
        <f t="shared" si="40"/>
        <v>4788054.0882388093</v>
      </c>
      <c r="W86" s="27">
        <f t="shared" si="41"/>
        <v>27930.315514726382</v>
      </c>
      <c r="X86" s="27">
        <f t="shared" si="42"/>
        <v>6623.8328286424421</v>
      </c>
      <c r="Y86" s="52">
        <f t="shared" si="37"/>
        <v>4781430.2554101665</v>
      </c>
    </row>
    <row r="87" spans="2:25" ht="12" customHeight="1" outlineLevel="1" x14ac:dyDescent="0.35">
      <c r="B87" s="88"/>
      <c r="C87" s="97" t="s">
        <v>2</v>
      </c>
      <c r="D87" s="56"/>
      <c r="E87" s="354"/>
      <c r="F87" s="353"/>
      <c r="G87" s="354"/>
      <c r="H87" s="353"/>
      <c r="I87" s="355"/>
      <c r="J87" s="353"/>
      <c r="K87" s="353"/>
      <c r="L87" s="86"/>
      <c r="M87"/>
      <c r="N87"/>
      <c r="O87"/>
      <c r="P87"/>
      <c r="Q87"/>
      <c r="R87"/>
      <c r="S87" s="234">
        <f t="shared" si="39"/>
        <v>7</v>
      </c>
      <c r="T87" s="138">
        <v>78</v>
      </c>
      <c r="U87" s="139">
        <f t="shared" si="36"/>
        <v>78</v>
      </c>
      <c r="V87" s="27">
        <f t="shared" si="40"/>
        <v>4781430.2554101665</v>
      </c>
      <c r="W87" s="27">
        <f t="shared" si="41"/>
        <v>27891.676489892638</v>
      </c>
      <c r="X87" s="27">
        <f t="shared" si="42"/>
        <v>6662.4718534761887</v>
      </c>
      <c r="Y87" s="52">
        <f t="shared" si="37"/>
        <v>4774767.7835566904</v>
      </c>
    </row>
    <row r="88" spans="2:25" ht="12" customHeight="1" outlineLevel="1" x14ac:dyDescent="0.35">
      <c r="B88" s="88"/>
      <c r="C88" s="97" t="s">
        <v>3</v>
      </c>
      <c r="D88" s="56"/>
      <c r="E88" s="357"/>
      <c r="F88" s="356"/>
      <c r="G88" s="357"/>
      <c r="H88" s="356"/>
      <c r="I88" s="358"/>
      <c r="J88" s="356"/>
      <c r="K88" s="356"/>
      <c r="L88" s="86"/>
      <c r="M88"/>
      <c r="N88"/>
      <c r="O88"/>
      <c r="P88"/>
      <c r="Q88"/>
      <c r="R88"/>
      <c r="S88" s="234">
        <f t="shared" si="39"/>
        <v>7</v>
      </c>
      <c r="T88" s="138">
        <v>79</v>
      </c>
      <c r="U88" s="139">
        <f t="shared" si="36"/>
        <v>79</v>
      </c>
      <c r="V88" s="27">
        <f t="shared" si="40"/>
        <v>4774767.7835566904</v>
      </c>
      <c r="W88" s="27">
        <f t="shared" si="41"/>
        <v>27852.812070747357</v>
      </c>
      <c r="X88" s="27">
        <f t="shared" si="42"/>
        <v>6701.3362726214673</v>
      </c>
      <c r="Y88" s="52">
        <f t="shared" si="37"/>
        <v>4768066.4472840689</v>
      </c>
    </row>
    <row r="89" spans="2:25" ht="12" customHeight="1" outlineLevel="1" x14ac:dyDescent="0.35">
      <c r="B89" s="88"/>
      <c r="C89" s="96" t="s">
        <v>41</v>
      </c>
      <c r="D89" s="94"/>
      <c r="E89" s="351"/>
      <c r="F89" s="350"/>
      <c r="G89" s="351"/>
      <c r="H89" s="350"/>
      <c r="I89" s="352"/>
      <c r="J89" s="350"/>
      <c r="K89" s="350"/>
      <c r="L89" s="86"/>
      <c r="M89"/>
      <c r="N89"/>
      <c r="O89"/>
      <c r="P89"/>
      <c r="Q89"/>
      <c r="R89"/>
      <c r="S89" s="234">
        <f t="shared" si="39"/>
        <v>7</v>
      </c>
      <c r="T89" s="138">
        <v>80</v>
      </c>
      <c r="U89" s="139">
        <f t="shared" si="36"/>
        <v>80</v>
      </c>
      <c r="V89" s="27">
        <f t="shared" si="40"/>
        <v>4768066.4472840689</v>
      </c>
      <c r="W89" s="27">
        <f t="shared" si="41"/>
        <v>27813.720942490399</v>
      </c>
      <c r="X89" s="27">
        <f t="shared" si="42"/>
        <v>6740.4274008784259</v>
      </c>
      <c r="Y89" s="52">
        <f t="shared" si="37"/>
        <v>4761326.0198831903</v>
      </c>
    </row>
    <row r="90" spans="2:25" ht="12" customHeight="1" outlineLevel="1" x14ac:dyDescent="0.35">
      <c r="B90" s="88"/>
      <c r="C90" s="97" t="s">
        <v>99</v>
      </c>
      <c r="D90" s="56"/>
      <c r="E90" s="360"/>
      <c r="F90" s="359"/>
      <c r="G90" s="360"/>
      <c r="H90" s="359"/>
      <c r="I90" s="361"/>
      <c r="J90" s="359"/>
      <c r="K90" s="359"/>
      <c r="L90" s="86"/>
      <c r="M90"/>
      <c r="N90" s="75"/>
      <c r="O90"/>
      <c r="P90"/>
      <c r="Q90"/>
      <c r="R90"/>
      <c r="S90" s="234">
        <f t="shared" si="39"/>
        <v>7</v>
      </c>
      <c r="T90" s="138">
        <v>81</v>
      </c>
      <c r="U90" s="139">
        <f t="shared" si="36"/>
        <v>81</v>
      </c>
      <c r="V90" s="27">
        <f t="shared" si="40"/>
        <v>4761326.0198831903</v>
      </c>
      <c r="W90" s="27">
        <f t="shared" si="41"/>
        <v>27774.401782651941</v>
      </c>
      <c r="X90" s="27">
        <f t="shared" si="42"/>
        <v>6779.7465607168833</v>
      </c>
      <c r="Y90" s="52">
        <f t="shared" si="37"/>
        <v>4754546.2733224733</v>
      </c>
    </row>
    <row r="91" spans="2:25" ht="12" customHeight="1" outlineLevel="1" x14ac:dyDescent="0.35">
      <c r="B91" s="88"/>
      <c r="C91" s="97" t="s">
        <v>4</v>
      </c>
      <c r="D91" s="56"/>
      <c r="E91" s="360"/>
      <c r="F91" s="359"/>
      <c r="G91" s="360"/>
      <c r="H91" s="359"/>
      <c r="I91" s="361"/>
      <c r="J91" s="359"/>
      <c r="K91" s="359"/>
      <c r="L91" s="86"/>
      <c r="M91"/>
      <c r="N91" s="204"/>
      <c r="O91"/>
      <c r="P91"/>
      <c r="Q91"/>
      <c r="R91"/>
      <c r="S91" s="234">
        <f t="shared" si="39"/>
        <v>7</v>
      </c>
      <c r="T91" s="138">
        <v>82</v>
      </c>
      <c r="U91" s="139">
        <f t="shared" si="36"/>
        <v>82</v>
      </c>
      <c r="V91" s="27">
        <f t="shared" si="40"/>
        <v>4754546.2733224733</v>
      </c>
      <c r="W91" s="27">
        <f t="shared" si="41"/>
        <v>27734.853261047763</v>
      </c>
      <c r="X91" s="27">
        <f t="shared" si="42"/>
        <v>6819.2950823210649</v>
      </c>
      <c r="Y91" s="52">
        <f t="shared" si="37"/>
        <v>4747726.9782401519</v>
      </c>
    </row>
    <row r="92" spans="2:25" ht="12" customHeight="1" outlineLevel="1" x14ac:dyDescent="0.35">
      <c r="B92" s="88"/>
      <c r="C92" s="96" t="s">
        <v>5</v>
      </c>
      <c r="D92" s="94"/>
      <c r="E92" s="159"/>
      <c r="F92" s="350"/>
      <c r="G92" s="351"/>
      <c r="H92" s="350"/>
      <c r="I92" s="352"/>
      <c r="J92" s="350"/>
      <c r="K92" s="350"/>
      <c r="L92" s="86"/>
      <c r="M92"/>
      <c r="N92" s="204"/>
      <c r="O92"/>
      <c r="P92"/>
      <c r="Q92"/>
      <c r="R92"/>
      <c r="S92" s="234">
        <f t="shared" si="39"/>
        <v>7</v>
      </c>
      <c r="T92" s="138">
        <v>83</v>
      </c>
      <c r="U92" s="139">
        <f t="shared" si="36"/>
        <v>83</v>
      </c>
      <c r="V92" s="27">
        <f t="shared" si="40"/>
        <v>4747726.9782401519</v>
      </c>
      <c r="W92" s="27">
        <f t="shared" si="41"/>
        <v>27695.07403973422</v>
      </c>
      <c r="X92" s="27">
        <f t="shared" si="42"/>
        <v>6859.0743036346057</v>
      </c>
      <c r="Y92" s="52">
        <f t="shared" si="37"/>
        <v>4740867.9039365174</v>
      </c>
    </row>
    <row r="93" spans="2:25" ht="12" customHeight="1" outlineLevel="1" x14ac:dyDescent="0.35">
      <c r="B93" s="88"/>
      <c r="C93" s="97" t="s">
        <v>100</v>
      </c>
      <c r="D93" s="56"/>
      <c r="E93" s="360"/>
      <c r="F93" s="359"/>
      <c r="G93" s="360"/>
      <c r="H93" s="359"/>
      <c r="I93" s="361"/>
      <c r="J93" s="359"/>
      <c r="K93" s="359"/>
      <c r="L93" s="86"/>
      <c r="M93"/>
      <c r="N93" s="204"/>
      <c r="O93"/>
      <c r="P93"/>
      <c r="Q93"/>
      <c r="R93"/>
      <c r="S93" s="234">
        <f t="shared" si="39"/>
        <v>7</v>
      </c>
      <c r="T93" s="138">
        <v>84</v>
      </c>
      <c r="U93" s="139">
        <f t="shared" ref="U93:U156" si="44">T93</f>
        <v>84</v>
      </c>
      <c r="V93" s="27">
        <f t="shared" ref="V93:V156" si="45">Y92</f>
        <v>4740867.9039365174</v>
      </c>
      <c r="W93" s="27">
        <f t="shared" si="41"/>
        <v>27655.062772963021</v>
      </c>
      <c r="X93" s="27">
        <f t="shared" si="42"/>
        <v>6899.0855704058067</v>
      </c>
      <c r="Y93" s="52">
        <f t="shared" ref="Y93:Y156" si="46">V93-X93</f>
        <v>4733968.8183661113</v>
      </c>
    </row>
    <row r="94" spans="2:25" ht="12" customHeight="1" outlineLevel="1" x14ac:dyDescent="0.35">
      <c r="B94" s="88"/>
      <c r="C94" s="106" t="s">
        <v>86</v>
      </c>
      <c r="D94" s="107"/>
      <c r="E94" s="370"/>
      <c r="F94" s="362"/>
      <c r="G94" s="363"/>
      <c r="H94" s="364"/>
      <c r="I94" s="365"/>
      <c r="J94" s="364"/>
      <c r="K94" s="364"/>
      <c r="L94" s="86"/>
      <c r="M94"/>
      <c r="N94" s="204"/>
      <c r="O94"/>
      <c r="P94"/>
      <c r="Q94"/>
      <c r="R94"/>
      <c r="S94" s="234">
        <f t="shared" si="39"/>
        <v>8</v>
      </c>
      <c r="T94" s="138">
        <v>85</v>
      </c>
      <c r="U94" s="139">
        <f t="shared" si="44"/>
        <v>85</v>
      </c>
      <c r="V94" s="27">
        <f t="shared" si="45"/>
        <v>4733968.8183661113</v>
      </c>
      <c r="W94" s="27">
        <f t="shared" si="41"/>
        <v>27614.818107135652</v>
      </c>
      <c r="X94" s="27">
        <f t="shared" si="42"/>
        <v>6939.3302362331733</v>
      </c>
      <c r="Y94" s="52">
        <f t="shared" si="46"/>
        <v>4727029.4881298784</v>
      </c>
    </row>
    <row r="95" spans="2:25" ht="12" customHeight="1" outlineLevel="1" x14ac:dyDescent="0.35">
      <c r="B95" s="88"/>
      <c r="C95" s="98" t="s">
        <v>6</v>
      </c>
      <c r="D95" s="128"/>
      <c r="E95" s="159"/>
      <c r="F95" s="350"/>
      <c r="G95" s="351"/>
      <c r="H95" s="350"/>
      <c r="I95" s="352"/>
      <c r="J95" s="350"/>
      <c r="K95" s="350"/>
      <c r="L95" s="86"/>
      <c r="M95"/>
      <c r="N95" s="204"/>
      <c r="O95"/>
      <c r="P95"/>
      <c r="Q95"/>
      <c r="R95"/>
      <c r="S95" s="234">
        <f t="shared" si="39"/>
        <v>8</v>
      </c>
      <c r="T95" s="138">
        <v>86</v>
      </c>
      <c r="U95" s="139">
        <f t="shared" si="44"/>
        <v>86</v>
      </c>
      <c r="V95" s="27">
        <f t="shared" si="45"/>
        <v>4727029.4881298784</v>
      </c>
      <c r="W95" s="27">
        <f t="shared" si="41"/>
        <v>27574.338680757624</v>
      </c>
      <c r="X95" s="27">
        <f t="shared" si="42"/>
        <v>6979.8096626112001</v>
      </c>
      <c r="Y95" s="52">
        <f t="shared" si="46"/>
        <v>4720049.6784672672</v>
      </c>
    </row>
    <row r="96" spans="2:25" ht="12" customHeight="1" outlineLevel="1" x14ac:dyDescent="0.35">
      <c r="B96" s="88"/>
      <c r="C96" s="97" t="s">
        <v>74</v>
      </c>
      <c r="D96" s="57"/>
      <c r="E96" s="354"/>
      <c r="F96" s="353"/>
      <c r="G96" s="354"/>
      <c r="H96" s="353"/>
      <c r="I96" s="355"/>
      <c r="J96" s="353"/>
      <c r="K96" s="353"/>
      <c r="L96" s="86"/>
      <c r="M96"/>
      <c r="N96" s="204"/>
      <c r="O96"/>
      <c r="P96"/>
      <c r="Q96"/>
      <c r="R96"/>
      <c r="S96" s="234">
        <f t="shared" si="39"/>
        <v>8</v>
      </c>
      <c r="T96" s="138">
        <v>87</v>
      </c>
      <c r="U96" s="139">
        <f t="shared" si="44"/>
        <v>87</v>
      </c>
      <c r="V96" s="27">
        <f t="shared" si="45"/>
        <v>4720049.6784672672</v>
      </c>
      <c r="W96" s="27">
        <f t="shared" si="41"/>
        <v>27533.623124392394</v>
      </c>
      <c r="X96" s="27">
        <f t="shared" si="42"/>
        <v>7020.5252189764324</v>
      </c>
      <c r="Y96" s="52">
        <f t="shared" si="46"/>
        <v>4713029.1532482905</v>
      </c>
    </row>
    <row r="97" spans="1:25" ht="12" customHeight="1" outlineLevel="1" x14ac:dyDescent="0.35">
      <c r="B97" s="88"/>
      <c r="C97" s="97" t="s">
        <v>7</v>
      </c>
      <c r="D97" s="167">
        <v>0.03</v>
      </c>
      <c r="E97" s="354"/>
      <c r="F97" s="353"/>
      <c r="G97" s="354"/>
      <c r="H97" s="353"/>
      <c r="I97" s="355"/>
      <c r="J97" s="353"/>
      <c r="K97" s="353"/>
      <c r="L97" s="86"/>
      <c r="M97"/>
      <c r="N97" s="204"/>
      <c r="O97"/>
      <c r="P97"/>
      <c r="Q97"/>
      <c r="R97"/>
      <c r="S97" s="234">
        <f t="shared" si="39"/>
        <v>8</v>
      </c>
      <c r="T97" s="138">
        <v>88</v>
      </c>
      <c r="U97" s="139">
        <f t="shared" si="44"/>
        <v>88</v>
      </c>
      <c r="V97" s="27">
        <f t="shared" si="45"/>
        <v>4713029.1532482905</v>
      </c>
      <c r="W97" s="27">
        <f t="shared" si="41"/>
        <v>27492.67006061503</v>
      </c>
      <c r="X97" s="27">
        <f t="shared" si="42"/>
        <v>7061.4782827537956</v>
      </c>
      <c r="Y97" s="52">
        <f t="shared" si="46"/>
        <v>4705967.6749655372</v>
      </c>
    </row>
    <row r="98" spans="1:25" ht="12" customHeight="1" outlineLevel="1" x14ac:dyDescent="0.35">
      <c r="B98" s="88"/>
      <c r="C98" s="97" t="s">
        <v>178</v>
      </c>
      <c r="D98" s="168">
        <v>4.4999999999999998E-2</v>
      </c>
      <c r="E98" s="360"/>
      <c r="F98" s="359"/>
      <c r="G98" s="360"/>
      <c r="H98" s="359"/>
      <c r="I98" s="361"/>
      <c r="J98" s="359"/>
      <c r="K98" s="359"/>
      <c r="L98" s="86"/>
      <c r="M98" s="25"/>
      <c r="N98"/>
      <c r="O98"/>
      <c r="P98"/>
      <c r="Q98"/>
      <c r="R98"/>
      <c r="S98" s="234">
        <f t="shared" si="39"/>
        <v>8</v>
      </c>
      <c r="T98" s="138">
        <v>89</v>
      </c>
      <c r="U98" s="139">
        <f t="shared" si="44"/>
        <v>89</v>
      </c>
      <c r="V98" s="27">
        <f t="shared" si="45"/>
        <v>4705967.6749655372</v>
      </c>
      <c r="W98" s="27">
        <f t="shared" si="41"/>
        <v>27451.478103965634</v>
      </c>
      <c r="X98" s="27">
        <f t="shared" si="42"/>
        <v>7102.6702394031918</v>
      </c>
      <c r="Y98" s="52">
        <f t="shared" si="46"/>
        <v>4698865.0047261342</v>
      </c>
    </row>
    <row r="99" spans="1:25" ht="12" customHeight="1" outlineLevel="1" x14ac:dyDescent="0.35">
      <c r="B99" s="88"/>
      <c r="C99" s="97" t="s">
        <v>8</v>
      </c>
      <c r="D99" s="57"/>
      <c r="E99" s="354"/>
      <c r="F99" s="353"/>
      <c r="G99" s="354"/>
      <c r="H99" s="353"/>
      <c r="I99" s="355"/>
      <c r="J99" s="353"/>
      <c r="K99" s="353"/>
      <c r="L99" s="86"/>
      <c r="N99"/>
      <c r="O99"/>
      <c r="P99"/>
      <c r="Q99"/>
      <c r="R99"/>
      <c r="S99" s="234">
        <f t="shared" si="39"/>
        <v>8</v>
      </c>
      <c r="T99" s="138">
        <v>90</v>
      </c>
      <c r="U99" s="139">
        <f t="shared" si="44"/>
        <v>90</v>
      </c>
      <c r="V99" s="27">
        <f t="shared" si="45"/>
        <v>4698865.0047261342</v>
      </c>
      <c r="W99" s="27">
        <f t="shared" si="41"/>
        <v>27410.04586090245</v>
      </c>
      <c r="X99" s="27">
        <f t="shared" si="42"/>
        <v>7144.1024824663782</v>
      </c>
      <c r="Y99" s="52">
        <f t="shared" si="46"/>
        <v>4691720.9022436682</v>
      </c>
    </row>
    <row r="100" spans="1:25" ht="12" customHeight="1" x14ac:dyDescent="0.35">
      <c r="B100" s="88"/>
      <c r="C100" s="106" t="s">
        <v>87</v>
      </c>
      <c r="D100" s="107"/>
      <c r="E100" s="370"/>
      <c r="F100" s="366"/>
      <c r="G100" s="363"/>
      <c r="H100" s="364"/>
      <c r="I100" s="365"/>
      <c r="J100" s="364"/>
      <c r="K100" s="364"/>
      <c r="L100" s="86"/>
      <c r="N100"/>
      <c r="O100"/>
      <c r="P100"/>
      <c r="Q100"/>
      <c r="R100"/>
      <c r="S100" s="234">
        <f t="shared" si="39"/>
        <v>8</v>
      </c>
      <c r="T100" s="138">
        <v>91</v>
      </c>
      <c r="U100" s="139">
        <f t="shared" si="44"/>
        <v>91</v>
      </c>
      <c r="V100" s="27">
        <f t="shared" si="45"/>
        <v>4691720.9022436682</v>
      </c>
      <c r="W100" s="27">
        <f t="shared" si="41"/>
        <v>27368.371929754729</v>
      </c>
      <c r="X100" s="27">
        <f t="shared" si="42"/>
        <v>7185.7764136140968</v>
      </c>
      <c r="Y100" s="52">
        <f t="shared" si="46"/>
        <v>4684535.1258300543</v>
      </c>
    </row>
    <row r="101" spans="1:25" ht="12" customHeight="1" x14ac:dyDescent="0.35">
      <c r="B101" s="88"/>
      <c r="C101" s="96" t="s">
        <v>76</v>
      </c>
      <c r="D101" s="95"/>
      <c r="E101" s="162"/>
      <c r="F101" s="367"/>
      <c r="G101" s="368"/>
      <c r="H101" s="367"/>
      <c r="I101" s="369"/>
      <c r="J101" s="367"/>
      <c r="K101" s="367"/>
      <c r="L101" s="86"/>
      <c r="N101"/>
      <c r="O101"/>
      <c r="P101"/>
      <c r="Q101"/>
      <c r="R101"/>
      <c r="S101" s="234">
        <f t="shared" si="39"/>
        <v>8</v>
      </c>
      <c r="T101" s="138">
        <v>92</v>
      </c>
      <c r="U101" s="139">
        <f t="shared" si="44"/>
        <v>92</v>
      </c>
      <c r="V101" s="27">
        <f t="shared" si="45"/>
        <v>4684535.1258300543</v>
      </c>
      <c r="W101" s="27">
        <f t="shared" si="41"/>
        <v>27326.454900675311</v>
      </c>
      <c r="X101" s="27">
        <f t="shared" si="42"/>
        <v>7227.693442693514</v>
      </c>
      <c r="Y101" s="52">
        <f t="shared" si="46"/>
        <v>4677307.4323873604</v>
      </c>
    </row>
    <row r="102" spans="1:25" ht="12" customHeight="1" x14ac:dyDescent="0.35">
      <c r="B102" s="88"/>
      <c r="C102" s="97" t="s">
        <v>10</v>
      </c>
      <c r="D102" s="57"/>
      <c r="E102" s="357"/>
      <c r="F102" s="356"/>
      <c r="G102" s="357"/>
      <c r="H102" s="356"/>
      <c r="I102" s="358"/>
      <c r="J102" s="356"/>
      <c r="K102" s="356"/>
      <c r="L102" s="86"/>
      <c r="M102" s="25"/>
      <c r="N102"/>
      <c r="O102"/>
      <c r="P102"/>
      <c r="Q102"/>
      <c r="R102"/>
      <c r="S102" s="234">
        <f t="shared" si="39"/>
        <v>8</v>
      </c>
      <c r="T102" s="138">
        <v>93</v>
      </c>
      <c r="U102" s="139">
        <f t="shared" si="44"/>
        <v>93</v>
      </c>
      <c r="V102" s="27">
        <f t="shared" si="45"/>
        <v>4677307.4323873604</v>
      </c>
      <c r="W102" s="27">
        <f t="shared" si="41"/>
        <v>27284.293355592934</v>
      </c>
      <c r="X102" s="27">
        <f t="shared" si="42"/>
        <v>7269.8549877758924</v>
      </c>
      <c r="Y102" s="52">
        <f t="shared" si="46"/>
        <v>4670037.5773995845</v>
      </c>
    </row>
    <row r="103" spans="1:25" ht="12" customHeight="1" x14ac:dyDescent="0.35">
      <c r="B103" s="88"/>
      <c r="C103" s="96" t="s">
        <v>77</v>
      </c>
      <c r="D103" s="95"/>
      <c r="E103" s="162"/>
      <c r="F103" s="367"/>
      <c r="G103" s="368"/>
      <c r="H103" s="367"/>
      <c r="I103" s="369"/>
      <c r="J103" s="367"/>
      <c r="K103" s="367"/>
      <c r="L103" s="86"/>
      <c r="N103"/>
      <c r="O103"/>
      <c r="P103"/>
      <c r="Q103"/>
      <c r="R103"/>
      <c r="S103" s="234">
        <f t="shared" si="39"/>
        <v>8</v>
      </c>
      <c r="T103" s="138">
        <v>94</v>
      </c>
      <c r="U103" s="139">
        <f t="shared" si="44"/>
        <v>94</v>
      </c>
      <c r="V103" s="27">
        <f t="shared" si="45"/>
        <v>4670037.5773995845</v>
      </c>
      <c r="W103" s="27">
        <f t="shared" si="41"/>
        <v>27241.885868164241</v>
      </c>
      <c r="X103" s="27">
        <f t="shared" si="42"/>
        <v>7312.2624752045849</v>
      </c>
      <c r="Y103" s="52">
        <f t="shared" si="46"/>
        <v>4662725.3149243798</v>
      </c>
    </row>
    <row r="104" spans="1:25" ht="12" customHeight="1" x14ac:dyDescent="0.35">
      <c r="B104" s="88"/>
      <c r="C104" s="81" t="s">
        <v>11</v>
      </c>
      <c r="D104" s="57"/>
      <c r="E104" s="357"/>
      <c r="F104" s="356"/>
      <c r="G104" s="357"/>
      <c r="H104" s="356"/>
      <c r="I104" s="358"/>
      <c r="J104" s="356"/>
      <c r="K104" s="356"/>
      <c r="L104" s="86"/>
      <c r="N104"/>
      <c r="O104"/>
      <c r="P104"/>
      <c r="Q104"/>
      <c r="R104"/>
      <c r="S104" s="234">
        <f t="shared" si="39"/>
        <v>8</v>
      </c>
      <c r="T104" s="138">
        <v>95</v>
      </c>
      <c r="U104" s="139">
        <f t="shared" si="44"/>
        <v>95</v>
      </c>
      <c r="V104" s="27">
        <f t="shared" si="45"/>
        <v>4662725.3149243798</v>
      </c>
      <c r="W104" s="27">
        <f t="shared" si="41"/>
        <v>27199.231003725548</v>
      </c>
      <c r="X104" s="27">
        <f t="shared" si="42"/>
        <v>7354.9173396432789</v>
      </c>
      <c r="Y104" s="52">
        <f t="shared" si="46"/>
        <v>4655370.3975847363</v>
      </c>
    </row>
    <row r="105" spans="1:25" ht="12" customHeight="1" x14ac:dyDescent="0.35">
      <c r="B105" s="88"/>
      <c r="C105" s="96" t="s">
        <v>75</v>
      </c>
      <c r="D105" s="95"/>
      <c r="E105" s="161"/>
      <c r="F105" s="350"/>
      <c r="G105" s="351"/>
      <c r="H105" s="350"/>
      <c r="I105" s="352"/>
      <c r="J105" s="350"/>
      <c r="K105" s="350"/>
      <c r="L105" s="86"/>
      <c r="N105"/>
      <c r="O105"/>
      <c r="P105"/>
      <c r="Q105"/>
      <c r="R105"/>
      <c r="S105" s="234">
        <f t="shared" si="39"/>
        <v>8</v>
      </c>
      <c r="T105" s="138">
        <v>96</v>
      </c>
      <c r="U105" s="139">
        <f t="shared" si="44"/>
        <v>96</v>
      </c>
      <c r="V105" s="27">
        <f t="shared" si="45"/>
        <v>4655370.3975847363</v>
      </c>
      <c r="W105" s="27">
        <f t="shared" si="41"/>
        <v>27156.327319244298</v>
      </c>
      <c r="X105" s="27">
        <f t="shared" si="42"/>
        <v>7397.8210241245297</v>
      </c>
      <c r="Y105" s="52">
        <f t="shared" si="46"/>
        <v>4647972.5765606118</v>
      </c>
    </row>
    <row r="106" spans="1:25" ht="12" customHeight="1" x14ac:dyDescent="0.35">
      <c r="B106" s="88"/>
      <c r="C106" s="97" t="s">
        <v>9</v>
      </c>
      <c r="D106" s="57"/>
      <c r="E106" s="357"/>
      <c r="F106" s="356"/>
      <c r="G106" s="357"/>
      <c r="H106" s="356"/>
      <c r="I106" s="358"/>
      <c r="J106" s="356"/>
      <c r="K106" s="356"/>
      <c r="L106" s="86"/>
      <c r="N106"/>
      <c r="O106"/>
      <c r="P106"/>
      <c r="Q106"/>
      <c r="R106"/>
      <c r="S106" s="234">
        <f t="shared" si="39"/>
        <v>9</v>
      </c>
      <c r="T106" s="138">
        <v>97</v>
      </c>
      <c r="U106" s="139">
        <f t="shared" si="44"/>
        <v>97</v>
      </c>
      <c r="V106" s="27">
        <f t="shared" si="45"/>
        <v>4647972.5765606118</v>
      </c>
      <c r="W106" s="27">
        <f t="shared" si="41"/>
        <v>27113.173363270234</v>
      </c>
      <c r="X106" s="27">
        <f t="shared" si="42"/>
        <v>7440.974980098591</v>
      </c>
      <c r="Y106" s="52">
        <f t="shared" si="46"/>
        <v>4640531.6015805136</v>
      </c>
    </row>
    <row r="107" spans="1:25" ht="12" customHeight="1" x14ac:dyDescent="0.35">
      <c r="B107" s="88"/>
      <c r="C107" s="241" t="s">
        <v>208</v>
      </c>
      <c r="D107" s="242"/>
      <c r="E107" s="243">
        <f t="shared" ref="E107:K107" si="47">E100+E102+E104+E106-E152</f>
        <v>0</v>
      </c>
      <c r="F107" s="132">
        <f t="shared" si="47"/>
        <v>0</v>
      </c>
      <c r="G107" s="243">
        <f t="shared" si="47"/>
        <v>0</v>
      </c>
      <c r="H107" s="132">
        <f t="shared" si="47"/>
        <v>0</v>
      </c>
      <c r="I107" s="244">
        <f t="shared" si="47"/>
        <v>0</v>
      </c>
      <c r="J107" s="132">
        <f t="shared" si="47"/>
        <v>0</v>
      </c>
      <c r="K107" s="245">
        <f t="shared" si="47"/>
        <v>0</v>
      </c>
      <c r="L107" s="86"/>
      <c r="M107" s="25"/>
      <c r="N107"/>
      <c r="O107"/>
      <c r="P107"/>
      <c r="Q107"/>
      <c r="R107"/>
      <c r="S107" s="234">
        <f t="shared" si="39"/>
        <v>9</v>
      </c>
      <c r="T107" s="138">
        <v>98</v>
      </c>
      <c r="U107" s="139">
        <f t="shared" si="44"/>
        <v>98</v>
      </c>
      <c r="V107" s="27">
        <f t="shared" si="45"/>
        <v>4640531.6015805136</v>
      </c>
      <c r="W107" s="27">
        <f t="shared" si="41"/>
        <v>27069.767675886327</v>
      </c>
      <c r="X107" s="27">
        <f t="shared" si="42"/>
        <v>7484.3806674825</v>
      </c>
      <c r="Y107" s="52">
        <f t="shared" si="46"/>
        <v>4633047.2209130311</v>
      </c>
    </row>
    <row r="108" spans="1:25" ht="12" customHeight="1" x14ac:dyDescent="0.35">
      <c r="B108" s="88"/>
      <c r="C108" s="99" t="s">
        <v>101</v>
      </c>
      <c r="D108" s="157">
        <f>-E8</f>
        <v>-51937.5</v>
      </c>
      <c r="E108" s="61">
        <v>0</v>
      </c>
      <c r="F108" s="62">
        <v>0</v>
      </c>
      <c r="G108" s="61">
        <v>0</v>
      </c>
      <c r="H108" s="62">
        <v>0</v>
      </c>
      <c r="I108" s="71">
        <v>0</v>
      </c>
      <c r="J108" s="62">
        <v>0</v>
      </c>
      <c r="K108" s="82"/>
      <c r="L108" s="86"/>
      <c r="M108" s="197"/>
      <c r="N108"/>
      <c r="O108"/>
      <c r="P108"/>
      <c r="Q108"/>
      <c r="R108"/>
      <c r="S108" s="234">
        <f t="shared" si="39"/>
        <v>9</v>
      </c>
      <c r="T108" s="138">
        <v>99</v>
      </c>
      <c r="U108" s="139">
        <f t="shared" si="44"/>
        <v>99</v>
      </c>
      <c r="V108" s="27">
        <f t="shared" si="45"/>
        <v>4633047.2209130311</v>
      </c>
      <c r="W108" s="27">
        <f t="shared" si="41"/>
        <v>27026.108788659345</v>
      </c>
      <c r="X108" s="27">
        <f t="shared" si="42"/>
        <v>7528.0395547094795</v>
      </c>
      <c r="Y108" s="52">
        <f t="shared" si="46"/>
        <v>4625519.1813583216</v>
      </c>
    </row>
    <row r="109" spans="1:25" ht="12" customHeight="1" x14ac:dyDescent="0.35">
      <c r="B109" s="88"/>
      <c r="C109" s="81" t="s">
        <v>23</v>
      </c>
      <c r="D109" s="57"/>
      <c r="E109" s="63">
        <f>-$D$11</f>
        <v>-414649.78012042592</v>
      </c>
      <c r="F109" s="64">
        <f>$E$109</f>
        <v>-414649.78012042592</v>
      </c>
      <c r="G109" s="63">
        <f>$E$109</f>
        <v>-414649.78012042592</v>
      </c>
      <c r="H109" s="64">
        <f>$E$109</f>
        <v>-414649.78012042592</v>
      </c>
      <c r="I109" s="103">
        <f>$E$109</f>
        <v>-414649.78012042592</v>
      </c>
      <c r="J109" s="64">
        <f>$E$109</f>
        <v>-414649.78012042592</v>
      </c>
      <c r="K109" s="82"/>
      <c r="L109" s="86"/>
      <c r="M109" s="197"/>
      <c r="N109"/>
      <c r="O109"/>
      <c r="P109"/>
      <c r="Q109"/>
      <c r="R109"/>
      <c r="S109" s="234">
        <f t="shared" si="39"/>
        <v>9</v>
      </c>
      <c r="T109" s="138">
        <v>100</v>
      </c>
      <c r="U109" s="139">
        <f t="shared" si="44"/>
        <v>100</v>
      </c>
      <c r="V109" s="27">
        <f t="shared" si="45"/>
        <v>4625519.1813583216</v>
      </c>
      <c r="W109" s="27">
        <f t="shared" si="41"/>
        <v>26982.195224590207</v>
      </c>
      <c r="X109" s="27">
        <f t="shared" si="42"/>
        <v>7571.9531187786188</v>
      </c>
      <c r="Y109" s="52">
        <f t="shared" si="46"/>
        <v>4617947.2282395428</v>
      </c>
    </row>
    <row r="110" spans="1:25" ht="12" customHeight="1" x14ac:dyDescent="0.35">
      <c r="B110" s="88"/>
      <c r="C110" s="106" t="s">
        <v>113</v>
      </c>
      <c r="D110" s="107"/>
      <c r="E110" s="131">
        <f>E107+E108+E109</f>
        <v>-414649.78012042592</v>
      </c>
      <c r="F110" s="146">
        <f t="shared" ref="F110:J110" si="48">F107+F108+F109</f>
        <v>-414649.78012042592</v>
      </c>
      <c r="G110" s="131">
        <f t="shared" si="48"/>
        <v>-414649.78012042592</v>
      </c>
      <c r="H110" s="132">
        <f t="shared" si="48"/>
        <v>-414649.78012042592</v>
      </c>
      <c r="I110" s="133">
        <f t="shared" si="48"/>
        <v>-414649.78012042592</v>
      </c>
      <c r="J110" s="132">
        <f t="shared" si="48"/>
        <v>-414649.78012042592</v>
      </c>
      <c r="K110" s="134"/>
      <c r="L110" s="86"/>
      <c r="M110" s="197"/>
      <c r="N110"/>
      <c r="O110"/>
      <c r="P110"/>
      <c r="Q110"/>
      <c r="R110"/>
      <c r="S110" s="234">
        <f t="shared" si="39"/>
        <v>9</v>
      </c>
      <c r="T110" s="138">
        <v>101</v>
      </c>
      <c r="U110" s="139">
        <f t="shared" si="44"/>
        <v>101</v>
      </c>
      <c r="V110" s="27">
        <f t="shared" si="45"/>
        <v>4617947.2282395428</v>
      </c>
      <c r="W110" s="27">
        <f t="shared" si="41"/>
        <v>26938.025498063998</v>
      </c>
      <c r="X110" s="27">
        <f t="shared" si="42"/>
        <v>7616.1228453048279</v>
      </c>
      <c r="Y110" s="52">
        <f t="shared" si="46"/>
        <v>4610331.1053942377</v>
      </c>
    </row>
    <row r="111" spans="1:25" ht="12" customHeight="1" x14ac:dyDescent="0.35">
      <c r="B111" s="88"/>
      <c r="C111" s="100" t="s">
        <v>195</v>
      </c>
      <c r="D111" s="58"/>
      <c r="E111" s="61">
        <f t="shared" ref="E111:J111" si="49">-$D$24</f>
        <v>-201818.18181818182</v>
      </c>
      <c r="F111" s="62">
        <f t="shared" si="49"/>
        <v>-201818.18181818182</v>
      </c>
      <c r="G111" s="61">
        <f t="shared" si="49"/>
        <v>-201818.18181818182</v>
      </c>
      <c r="H111" s="62">
        <f t="shared" si="49"/>
        <v>-201818.18181818182</v>
      </c>
      <c r="I111" s="71">
        <f t="shared" si="49"/>
        <v>-201818.18181818182</v>
      </c>
      <c r="J111" s="62">
        <f t="shared" si="49"/>
        <v>-201818.18181818182</v>
      </c>
      <c r="K111" s="82"/>
      <c r="L111" s="86"/>
      <c r="M111"/>
      <c r="N111"/>
      <c r="O111"/>
      <c r="P111"/>
      <c r="Q111"/>
      <c r="R111"/>
      <c r="S111" s="234">
        <f t="shared" si="39"/>
        <v>9</v>
      </c>
      <c r="T111" s="138">
        <v>102</v>
      </c>
      <c r="U111" s="139">
        <f t="shared" si="44"/>
        <v>102</v>
      </c>
      <c r="V111" s="27">
        <f t="shared" si="45"/>
        <v>4610331.1053942377</v>
      </c>
      <c r="W111" s="27">
        <f t="shared" si="41"/>
        <v>26893.598114799723</v>
      </c>
      <c r="X111" s="27">
        <f t="shared" si="42"/>
        <v>7660.5502285691055</v>
      </c>
      <c r="Y111" s="52">
        <f t="shared" si="46"/>
        <v>4602670.5551656689</v>
      </c>
    </row>
    <row r="112" spans="1:25" ht="12" customHeight="1" x14ac:dyDescent="0.35">
      <c r="A112" s="307" t="s">
        <v>117</v>
      </c>
      <c r="B112" s="88"/>
      <c r="C112" s="100" t="s">
        <v>196</v>
      </c>
      <c r="D112" s="58"/>
      <c r="E112" s="69">
        <f>E38</f>
        <v>0</v>
      </c>
      <c r="F112" s="70">
        <f t="shared" ref="F112:J112" si="50">F38</f>
        <v>0</v>
      </c>
      <c r="G112" s="69">
        <f t="shared" si="50"/>
        <v>0</v>
      </c>
      <c r="H112" s="70">
        <f t="shared" si="50"/>
        <v>0</v>
      </c>
      <c r="I112" s="125">
        <f t="shared" si="50"/>
        <v>0</v>
      </c>
      <c r="J112" s="70">
        <f t="shared" si="50"/>
        <v>0</v>
      </c>
      <c r="K112" s="83"/>
      <c r="L112" s="86"/>
      <c r="M112"/>
      <c r="N112"/>
      <c r="O112"/>
      <c r="P112"/>
      <c r="Q112"/>
      <c r="R112"/>
      <c r="S112" s="234">
        <f t="shared" si="39"/>
        <v>9</v>
      </c>
      <c r="T112" s="138">
        <v>103</v>
      </c>
      <c r="U112" s="139">
        <f t="shared" si="44"/>
        <v>103</v>
      </c>
      <c r="V112" s="27">
        <f t="shared" si="45"/>
        <v>4602670.5551656689</v>
      </c>
      <c r="W112" s="27">
        <f t="shared" si="41"/>
        <v>26848.911571799734</v>
      </c>
      <c r="X112" s="27">
        <f t="shared" si="42"/>
        <v>7705.2367715690925</v>
      </c>
      <c r="Y112" s="52">
        <f t="shared" si="46"/>
        <v>4594965.3183941003</v>
      </c>
    </row>
    <row r="113" spans="1:25" ht="12" customHeight="1" x14ac:dyDescent="0.35">
      <c r="A113" s="307"/>
      <c r="B113" s="88"/>
      <c r="C113" s="100" t="s">
        <v>197</v>
      </c>
      <c r="D113" s="58"/>
      <c r="E113" s="69">
        <f>E48</f>
        <v>0</v>
      </c>
      <c r="F113" s="70">
        <f t="shared" ref="F113:J113" si="51">F48</f>
        <v>0</v>
      </c>
      <c r="G113" s="69">
        <f t="shared" si="51"/>
        <v>0</v>
      </c>
      <c r="H113" s="70">
        <f t="shared" si="51"/>
        <v>0</v>
      </c>
      <c r="I113" s="125">
        <f t="shared" si="51"/>
        <v>0</v>
      </c>
      <c r="J113" s="70">
        <f t="shared" si="51"/>
        <v>0</v>
      </c>
      <c r="K113" s="83"/>
      <c r="L113" s="86"/>
      <c r="M113"/>
      <c r="N113"/>
      <c r="O113"/>
      <c r="P113"/>
      <c r="Q113"/>
      <c r="R113"/>
      <c r="S113" s="234">
        <f t="shared" si="39"/>
        <v>9</v>
      </c>
      <c r="T113" s="138">
        <v>104</v>
      </c>
      <c r="U113" s="139">
        <f t="shared" si="44"/>
        <v>104</v>
      </c>
      <c r="V113" s="27">
        <f t="shared" si="45"/>
        <v>4594965.3183941003</v>
      </c>
      <c r="W113" s="27">
        <f t="shared" si="41"/>
        <v>26803.964357298915</v>
      </c>
      <c r="X113" s="27">
        <f t="shared" si="42"/>
        <v>7750.183986069912</v>
      </c>
      <c r="Y113" s="52">
        <f t="shared" si="46"/>
        <v>4587215.1344080307</v>
      </c>
    </row>
    <row r="114" spans="1:25" ht="12" customHeight="1" x14ac:dyDescent="0.35">
      <c r="A114" s="307"/>
      <c r="B114" s="88"/>
      <c r="C114" s="100" t="s">
        <v>200</v>
      </c>
      <c r="D114" s="58"/>
      <c r="E114" s="69">
        <f>E61-IF(E84=$D$3,E64,0)</f>
        <v>0</v>
      </c>
      <c r="F114" s="70">
        <f t="shared" ref="F114:J114" si="52">F61-IF(F84=$D$3,F64,0)</f>
        <v>0</v>
      </c>
      <c r="G114" s="69">
        <f t="shared" si="52"/>
        <v>0</v>
      </c>
      <c r="H114" s="70">
        <f t="shared" si="52"/>
        <v>0</v>
      </c>
      <c r="I114" s="125">
        <f t="shared" si="52"/>
        <v>0</v>
      </c>
      <c r="J114" s="70">
        <f t="shared" si="52"/>
        <v>0</v>
      </c>
      <c r="K114" s="83"/>
      <c r="L114" s="86"/>
      <c r="M114"/>
      <c r="N114"/>
      <c r="O114"/>
      <c r="P114"/>
      <c r="Q114"/>
      <c r="R114"/>
      <c r="S114" s="234">
        <f t="shared" si="39"/>
        <v>9</v>
      </c>
      <c r="T114" s="138">
        <v>105</v>
      </c>
      <c r="U114" s="139">
        <f t="shared" si="44"/>
        <v>105</v>
      </c>
      <c r="V114" s="27">
        <f t="shared" si="45"/>
        <v>4587215.1344080307</v>
      </c>
      <c r="W114" s="27">
        <f t="shared" si="41"/>
        <v>26758.754950713505</v>
      </c>
      <c r="X114" s="27">
        <f t="shared" si="42"/>
        <v>7795.39339265532</v>
      </c>
      <c r="Y114" s="52">
        <f t="shared" si="46"/>
        <v>4579419.7410153756</v>
      </c>
    </row>
    <row r="115" spans="1:25" ht="12" customHeight="1" x14ac:dyDescent="0.35">
      <c r="A115" s="307"/>
      <c r="B115" s="88"/>
      <c r="C115" s="81" t="s">
        <v>137</v>
      </c>
      <c r="D115" s="57"/>
      <c r="E115" s="69">
        <f>E68-IF(E84=$D$3,E70,0)</f>
        <v>-7419.6428571428569</v>
      </c>
      <c r="F115" s="68">
        <f t="shared" ref="F115:J115" si="53">F68-IF(F84=$D$3,F70,0)</f>
        <v>-7419.6428571428569</v>
      </c>
      <c r="G115" s="67">
        <f t="shared" si="53"/>
        <v>-7419.6428571428569</v>
      </c>
      <c r="H115" s="68">
        <f t="shared" si="53"/>
        <v>-7419.6428571428569</v>
      </c>
      <c r="I115" s="124">
        <f t="shared" si="53"/>
        <v>-7419.6428571428569</v>
      </c>
      <c r="J115" s="68">
        <f t="shared" si="53"/>
        <v>-14839.285714285719</v>
      </c>
      <c r="K115" s="83"/>
      <c r="L115" s="86"/>
      <c r="M115"/>
      <c r="N115"/>
      <c r="O115"/>
      <c r="P115"/>
      <c r="Q115"/>
      <c r="R115"/>
      <c r="S115" s="234">
        <f t="shared" si="39"/>
        <v>9</v>
      </c>
      <c r="T115" s="138">
        <v>106</v>
      </c>
      <c r="U115" s="139">
        <f t="shared" si="44"/>
        <v>106</v>
      </c>
      <c r="V115" s="27">
        <f t="shared" si="45"/>
        <v>4579419.7410153756</v>
      </c>
      <c r="W115" s="27">
        <f t="shared" si="41"/>
        <v>26713.281822589684</v>
      </c>
      <c r="X115" s="27">
        <f t="shared" si="42"/>
        <v>7840.8665207791437</v>
      </c>
      <c r="Y115" s="52">
        <f t="shared" si="46"/>
        <v>4571578.8744945964</v>
      </c>
    </row>
    <row r="116" spans="1:25" ht="12" customHeight="1" x14ac:dyDescent="0.35">
      <c r="A116" s="307"/>
      <c r="B116" s="88"/>
      <c r="C116" s="81" t="s">
        <v>209</v>
      </c>
      <c r="D116" s="57"/>
      <c r="E116" s="67">
        <f>-E98</f>
        <v>0</v>
      </c>
      <c r="F116" s="68">
        <f t="shared" ref="F116:J116" si="54">-F98</f>
        <v>0</v>
      </c>
      <c r="G116" s="67">
        <f t="shared" si="54"/>
        <v>0</v>
      </c>
      <c r="H116" s="68">
        <f t="shared" si="54"/>
        <v>0</v>
      </c>
      <c r="I116" s="124">
        <f t="shared" si="54"/>
        <v>0</v>
      </c>
      <c r="J116" s="68">
        <f t="shared" si="54"/>
        <v>0</v>
      </c>
      <c r="K116" s="83"/>
      <c r="L116" s="86"/>
      <c r="M116"/>
      <c r="N116"/>
      <c r="O116"/>
      <c r="P116"/>
      <c r="Q116"/>
      <c r="R116"/>
      <c r="S116" s="234">
        <f t="shared" si="39"/>
        <v>9</v>
      </c>
      <c r="T116" s="138">
        <v>107</v>
      </c>
      <c r="U116" s="139">
        <f t="shared" si="44"/>
        <v>107</v>
      </c>
      <c r="V116" s="27">
        <f t="shared" si="45"/>
        <v>4571578.8744945964</v>
      </c>
      <c r="W116" s="27">
        <f t="shared" si="41"/>
        <v>26667.543434551804</v>
      </c>
      <c r="X116" s="27">
        <f t="shared" si="42"/>
        <v>7886.6049088170212</v>
      </c>
      <c r="Y116" s="52">
        <f t="shared" si="46"/>
        <v>4563692.2695857789</v>
      </c>
    </row>
    <row r="117" spans="1:25" ht="12" customHeight="1" x14ac:dyDescent="0.35">
      <c r="A117" s="307"/>
      <c r="B117" s="88"/>
      <c r="C117" s="81" t="s">
        <v>93</v>
      </c>
      <c r="D117" s="57"/>
      <c r="E117" s="67">
        <f t="shared" ref="E117:J117" si="55">-E102</f>
        <v>0</v>
      </c>
      <c r="F117" s="68">
        <f t="shared" si="55"/>
        <v>0</v>
      </c>
      <c r="G117" s="67">
        <f t="shared" si="55"/>
        <v>0</v>
      </c>
      <c r="H117" s="68">
        <f t="shared" si="55"/>
        <v>0</v>
      </c>
      <c r="I117" s="124">
        <f t="shared" si="55"/>
        <v>0</v>
      </c>
      <c r="J117" s="68">
        <f t="shared" si="55"/>
        <v>0</v>
      </c>
      <c r="K117" s="82"/>
      <c r="L117" s="86"/>
      <c r="M117"/>
      <c r="N117"/>
      <c r="O117"/>
      <c r="P117"/>
      <c r="Q117"/>
      <c r="R117"/>
      <c r="S117" s="234">
        <f t="shared" si="39"/>
        <v>9</v>
      </c>
      <c r="T117" s="138">
        <v>108</v>
      </c>
      <c r="U117" s="139">
        <f t="shared" si="44"/>
        <v>108</v>
      </c>
      <c r="V117" s="27">
        <f t="shared" si="45"/>
        <v>4563692.2695857789</v>
      </c>
      <c r="W117" s="27">
        <f t="shared" si="41"/>
        <v>26621.538239250374</v>
      </c>
      <c r="X117" s="27">
        <f t="shared" si="42"/>
        <v>7932.6101041184538</v>
      </c>
      <c r="Y117" s="52">
        <f t="shared" si="46"/>
        <v>4555759.6594816605</v>
      </c>
    </row>
    <row r="118" spans="1:25" ht="12" customHeight="1" x14ac:dyDescent="0.35">
      <c r="A118" s="307"/>
      <c r="B118" s="88"/>
      <c r="C118" s="81" t="s">
        <v>201</v>
      </c>
      <c r="D118" s="57"/>
      <c r="E118" s="67">
        <f t="shared" ref="E118:J118" si="56">-E104</f>
        <v>0</v>
      </c>
      <c r="F118" s="68">
        <f t="shared" si="56"/>
        <v>0</v>
      </c>
      <c r="G118" s="67">
        <f t="shared" si="56"/>
        <v>0</v>
      </c>
      <c r="H118" s="68">
        <f t="shared" si="56"/>
        <v>0</v>
      </c>
      <c r="I118" s="124">
        <f t="shared" si="56"/>
        <v>0</v>
      </c>
      <c r="J118" s="68">
        <f t="shared" si="56"/>
        <v>0</v>
      </c>
      <c r="K118" s="82"/>
      <c r="L118" s="86"/>
      <c r="M118"/>
      <c r="N118"/>
      <c r="O118"/>
      <c r="P118"/>
      <c r="Q118"/>
      <c r="R118"/>
      <c r="S118" s="234">
        <f t="shared" si="39"/>
        <v>10</v>
      </c>
      <c r="T118" s="138">
        <v>109</v>
      </c>
      <c r="U118" s="139">
        <f t="shared" si="44"/>
        <v>109</v>
      </c>
      <c r="V118" s="27">
        <f t="shared" si="45"/>
        <v>4555759.6594816605</v>
      </c>
      <c r="W118" s="27">
        <f t="shared" si="41"/>
        <v>26575.264680309683</v>
      </c>
      <c r="X118" s="27">
        <f t="shared" si="42"/>
        <v>7978.8836630591431</v>
      </c>
      <c r="Y118" s="52">
        <f t="shared" si="46"/>
        <v>4547780.7758186013</v>
      </c>
    </row>
    <row r="119" spans="1:25" ht="12" customHeight="1" x14ac:dyDescent="0.35">
      <c r="A119" s="307"/>
      <c r="B119" s="88"/>
      <c r="C119" s="81" t="s">
        <v>94</v>
      </c>
      <c r="D119" s="57"/>
      <c r="E119" s="67">
        <f>Q10</f>
        <v>52758.623009010706</v>
      </c>
      <c r="F119" s="68">
        <f>Q11</f>
        <v>56572.548132195741</v>
      </c>
      <c r="G119" s="67">
        <f>Q12</f>
        <v>60662.18221091546</v>
      </c>
      <c r="H119" s="68">
        <f>Q13</f>
        <v>65047.45626785823</v>
      </c>
      <c r="I119" s="124">
        <f>Q14</f>
        <v>69749.742140954157</v>
      </c>
      <c r="J119" s="68">
        <f>Q15</f>
        <v>74791.956640025324</v>
      </c>
      <c r="K119" s="82"/>
      <c r="L119" s="86"/>
      <c r="M119"/>
      <c r="N119"/>
      <c r="O119"/>
      <c r="P119"/>
      <c r="Q119"/>
      <c r="R119"/>
      <c r="S119" s="234">
        <f t="shared" si="39"/>
        <v>10</v>
      </c>
      <c r="T119" s="138">
        <v>110</v>
      </c>
      <c r="U119" s="139">
        <f t="shared" si="44"/>
        <v>110</v>
      </c>
      <c r="V119" s="27">
        <f t="shared" si="45"/>
        <v>4547780.7758186013</v>
      </c>
      <c r="W119" s="27">
        <f t="shared" si="41"/>
        <v>26528.72119227517</v>
      </c>
      <c r="X119" s="27">
        <f t="shared" si="42"/>
        <v>8025.4271510936551</v>
      </c>
      <c r="Y119" s="52">
        <f t="shared" si="46"/>
        <v>4539755.348667508</v>
      </c>
    </row>
    <row r="120" spans="1:25" ht="12" customHeight="1" x14ac:dyDescent="0.35">
      <c r="A120" s="307"/>
      <c r="B120" s="88"/>
      <c r="C120" s="106" t="s">
        <v>88</v>
      </c>
      <c r="D120" s="107"/>
      <c r="E120" s="131">
        <f t="shared" ref="E120:J120" si="57">SUM(E110:E119)</f>
        <v>-571128.9817867399</v>
      </c>
      <c r="F120" s="146">
        <f t="shared" si="57"/>
        <v>-567315.05666355486</v>
      </c>
      <c r="G120" s="131">
        <f t="shared" si="57"/>
        <v>-563225.42258483509</v>
      </c>
      <c r="H120" s="132">
        <f t="shared" si="57"/>
        <v>-558840.14852789231</v>
      </c>
      <c r="I120" s="133">
        <f t="shared" si="57"/>
        <v>-554137.86265479645</v>
      </c>
      <c r="J120" s="132">
        <f t="shared" si="57"/>
        <v>-556515.29101286805</v>
      </c>
      <c r="K120" s="134"/>
      <c r="L120" s="86"/>
      <c r="M120"/>
      <c r="N120"/>
      <c r="O120"/>
      <c r="P120"/>
      <c r="Q120"/>
      <c r="R120"/>
      <c r="S120" s="234">
        <f t="shared" si="39"/>
        <v>10</v>
      </c>
      <c r="T120" s="138">
        <v>111</v>
      </c>
      <c r="U120" s="139">
        <f t="shared" si="44"/>
        <v>111</v>
      </c>
      <c r="V120" s="27">
        <f t="shared" si="45"/>
        <v>4539755.348667508</v>
      </c>
      <c r="W120" s="27">
        <f t="shared" si="41"/>
        <v>26481.906200560457</v>
      </c>
      <c r="X120" s="27">
        <f t="shared" si="42"/>
        <v>8072.242142808369</v>
      </c>
      <c r="Y120" s="52">
        <f t="shared" si="46"/>
        <v>4531683.1065246994</v>
      </c>
    </row>
    <row r="121" spans="1:25" ht="12" customHeight="1" x14ac:dyDescent="0.35">
      <c r="A121" s="307"/>
      <c r="B121" s="88"/>
      <c r="C121" s="81" t="s">
        <v>95</v>
      </c>
      <c r="D121" s="57"/>
      <c r="E121" s="63">
        <f t="shared" ref="E121:J121" si="58">-E75</f>
        <v>0</v>
      </c>
      <c r="F121" s="64">
        <f t="shared" si="58"/>
        <v>0</v>
      </c>
      <c r="G121" s="63">
        <f t="shared" si="58"/>
        <v>0</v>
      </c>
      <c r="H121" s="64">
        <f t="shared" si="58"/>
        <v>0</v>
      </c>
      <c r="I121" s="103">
        <f t="shared" si="58"/>
        <v>0</v>
      </c>
      <c r="J121" s="64">
        <f t="shared" si="58"/>
        <v>-2814647.4722178183</v>
      </c>
      <c r="K121" s="82"/>
      <c r="L121" s="86"/>
      <c r="M121"/>
      <c r="N121"/>
      <c r="O121"/>
      <c r="P121"/>
      <c r="Q121"/>
      <c r="R121"/>
      <c r="S121" s="234">
        <f t="shared" si="39"/>
        <v>10</v>
      </c>
      <c r="T121" s="138">
        <v>112</v>
      </c>
      <c r="U121" s="139">
        <f t="shared" si="44"/>
        <v>112</v>
      </c>
      <c r="V121" s="27">
        <f t="shared" si="45"/>
        <v>4531683.1065246994</v>
      </c>
      <c r="W121" s="27">
        <f t="shared" si="41"/>
        <v>26434.818121394077</v>
      </c>
      <c r="X121" s="27">
        <f t="shared" si="42"/>
        <v>8119.3302219747511</v>
      </c>
      <c r="Y121" s="52">
        <f t="shared" si="46"/>
        <v>4523563.7763027251</v>
      </c>
    </row>
    <row r="122" spans="1:25" ht="12" customHeight="1" x14ac:dyDescent="0.35">
      <c r="A122" s="307"/>
      <c r="B122" s="88"/>
      <c r="C122" s="106" t="s">
        <v>15</v>
      </c>
      <c r="D122" s="107"/>
      <c r="E122" s="131">
        <f>E120+E121</f>
        <v>-571128.9817867399</v>
      </c>
      <c r="F122" s="146">
        <f t="shared" ref="F122:J122" si="59">F120+F121</f>
        <v>-567315.05666355486</v>
      </c>
      <c r="G122" s="131">
        <f t="shared" si="59"/>
        <v>-563225.42258483509</v>
      </c>
      <c r="H122" s="132">
        <f t="shared" si="59"/>
        <v>-558840.14852789231</v>
      </c>
      <c r="I122" s="133">
        <f t="shared" si="59"/>
        <v>-554137.86265479645</v>
      </c>
      <c r="J122" s="132">
        <f t="shared" si="59"/>
        <v>-3371162.7632306861</v>
      </c>
      <c r="K122" s="82"/>
      <c r="L122" s="86"/>
      <c r="M122"/>
      <c r="N122"/>
      <c r="O122"/>
      <c r="P122"/>
      <c r="Q122"/>
      <c r="R122"/>
      <c r="S122" s="234">
        <f t="shared" si="39"/>
        <v>10</v>
      </c>
      <c r="T122" s="138">
        <v>113</v>
      </c>
      <c r="U122" s="139">
        <f t="shared" si="44"/>
        <v>113</v>
      </c>
      <c r="V122" s="27">
        <f t="shared" si="45"/>
        <v>4523563.7763027251</v>
      </c>
      <c r="W122" s="27">
        <f t="shared" si="41"/>
        <v>26387.455361765889</v>
      </c>
      <c r="X122" s="27">
        <f t="shared" si="42"/>
        <v>8166.6929816029369</v>
      </c>
      <c r="Y122" s="52">
        <f t="shared" si="46"/>
        <v>4515397.0833211225</v>
      </c>
    </row>
    <row r="123" spans="1:25" ht="12" customHeight="1" x14ac:dyDescent="0.35">
      <c r="A123" s="307"/>
      <c r="B123" s="88"/>
      <c r="C123" s="81" t="s">
        <v>96</v>
      </c>
      <c r="D123" s="137">
        <f>D13</f>
        <v>0.21</v>
      </c>
      <c r="E123" s="61">
        <f t="shared" ref="E123:J123" si="60">ROUND(IF(E122&gt;0,-$D$123*E122,0),0)</f>
        <v>0</v>
      </c>
      <c r="F123" s="62">
        <f t="shared" si="60"/>
        <v>0</v>
      </c>
      <c r="G123" s="61">
        <f t="shared" si="60"/>
        <v>0</v>
      </c>
      <c r="H123" s="62">
        <f t="shared" si="60"/>
        <v>0</v>
      </c>
      <c r="I123" s="71">
        <f t="shared" si="60"/>
        <v>0</v>
      </c>
      <c r="J123" s="62">
        <f t="shared" si="60"/>
        <v>0</v>
      </c>
      <c r="K123" s="82"/>
      <c r="L123" s="86"/>
      <c r="M123"/>
      <c r="N123"/>
      <c r="O123"/>
      <c r="P123"/>
      <c r="Q123"/>
      <c r="R123"/>
      <c r="S123" s="234">
        <f t="shared" si="39"/>
        <v>10</v>
      </c>
      <c r="T123" s="138">
        <v>114</v>
      </c>
      <c r="U123" s="139">
        <f t="shared" si="44"/>
        <v>114</v>
      </c>
      <c r="V123" s="27">
        <f t="shared" si="45"/>
        <v>4515397.0833211225</v>
      </c>
      <c r="W123" s="27">
        <f t="shared" si="41"/>
        <v>26339.816319373203</v>
      </c>
      <c r="X123" s="27">
        <f t="shared" si="42"/>
        <v>8214.3320239956211</v>
      </c>
      <c r="Y123" s="52">
        <f t="shared" si="46"/>
        <v>4507182.7512971265</v>
      </c>
    </row>
    <row r="124" spans="1:25" ht="12" customHeight="1" x14ac:dyDescent="0.35">
      <c r="A124" s="307"/>
      <c r="B124" s="88"/>
      <c r="C124" s="81" t="s">
        <v>210</v>
      </c>
      <c r="D124" s="137"/>
      <c r="E124" s="63">
        <v>0</v>
      </c>
      <c r="F124" s="205">
        <v>0</v>
      </c>
      <c r="G124" s="63">
        <v>0</v>
      </c>
      <c r="H124" s="64">
        <v>0</v>
      </c>
      <c r="I124" s="103">
        <v>0</v>
      </c>
      <c r="J124" s="64">
        <f>IF(J153&gt;0,J153,0)</f>
        <v>225000</v>
      </c>
      <c r="K124" s="82"/>
      <c r="L124" s="86"/>
      <c r="M124"/>
      <c r="N124"/>
      <c r="O124"/>
      <c r="P124"/>
      <c r="Q124"/>
      <c r="R124"/>
      <c r="S124" s="234">
        <f t="shared" si="39"/>
        <v>10</v>
      </c>
      <c r="T124" s="138">
        <v>115</v>
      </c>
      <c r="U124" s="139">
        <f t="shared" si="44"/>
        <v>115</v>
      </c>
      <c r="V124" s="27">
        <f t="shared" si="45"/>
        <v>4507182.7512971265</v>
      </c>
      <c r="W124" s="27">
        <f t="shared" si="41"/>
        <v>26291.899382566564</v>
      </c>
      <c r="X124" s="27">
        <f t="shared" si="42"/>
        <v>8262.2489608022624</v>
      </c>
      <c r="Y124" s="52">
        <f t="shared" si="46"/>
        <v>4498920.5023363242</v>
      </c>
    </row>
    <row r="125" spans="1:25" ht="12" customHeight="1" x14ac:dyDescent="0.35">
      <c r="A125" s="307"/>
      <c r="B125" s="88"/>
      <c r="C125" s="106" t="s">
        <v>110</v>
      </c>
      <c r="D125" s="107"/>
      <c r="E125" s="131">
        <f>E110+E123+E124</f>
        <v>-414649.78012042592</v>
      </c>
      <c r="F125" s="146">
        <f t="shared" ref="F125:J125" si="61">F110+F123+F124</f>
        <v>-414649.78012042592</v>
      </c>
      <c r="G125" s="131">
        <f t="shared" si="61"/>
        <v>-414649.78012042592</v>
      </c>
      <c r="H125" s="132">
        <f t="shared" si="61"/>
        <v>-414649.78012042592</v>
      </c>
      <c r="I125" s="133">
        <f t="shared" si="61"/>
        <v>-414649.78012042592</v>
      </c>
      <c r="J125" s="132">
        <f t="shared" si="61"/>
        <v>-189649.78012042592</v>
      </c>
      <c r="K125" s="134"/>
      <c r="L125" s="86"/>
      <c r="M125"/>
      <c r="N125"/>
      <c r="O125"/>
      <c r="P125"/>
      <c r="Q125"/>
      <c r="R125"/>
      <c r="S125" s="234">
        <f t="shared" si="39"/>
        <v>10</v>
      </c>
      <c r="T125" s="138">
        <v>116</v>
      </c>
      <c r="U125" s="139">
        <f t="shared" si="44"/>
        <v>116</v>
      </c>
      <c r="V125" s="27">
        <f t="shared" si="45"/>
        <v>4498920.5023363242</v>
      </c>
      <c r="W125" s="27">
        <f t="shared" si="41"/>
        <v>26243.702930295214</v>
      </c>
      <c r="X125" s="27">
        <f t="shared" si="42"/>
        <v>8310.4454130736103</v>
      </c>
      <c r="Y125" s="52">
        <f t="shared" si="46"/>
        <v>4490610.0569232507</v>
      </c>
    </row>
    <row r="126" spans="1:25" ht="12" customHeight="1" outlineLevel="1" x14ac:dyDescent="0.35">
      <c r="A126" s="306" t="s">
        <v>118</v>
      </c>
      <c r="B126" s="88"/>
      <c r="C126" s="97" t="s">
        <v>12</v>
      </c>
      <c r="D126" s="116"/>
      <c r="E126" s="61"/>
      <c r="F126" s="101"/>
      <c r="G126" s="119"/>
      <c r="H126" s="101"/>
      <c r="I126" s="71"/>
      <c r="J126" s="62">
        <f>'Fig 6.9'!F36</f>
        <v>0</v>
      </c>
      <c r="K126" s="2"/>
      <c r="L126" s="86"/>
      <c r="M126"/>
      <c r="N126"/>
      <c r="O126"/>
      <c r="P126"/>
      <c r="Q126"/>
      <c r="R126"/>
      <c r="S126" s="234">
        <f t="shared" si="39"/>
        <v>10</v>
      </c>
      <c r="T126" s="138">
        <v>117</v>
      </c>
      <c r="U126" s="139">
        <f t="shared" si="44"/>
        <v>117</v>
      </c>
      <c r="V126" s="27">
        <f t="shared" si="45"/>
        <v>4490610.0569232507</v>
      </c>
      <c r="W126" s="27">
        <f t="shared" si="41"/>
        <v>26195.225332052287</v>
      </c>
      <c r="X126" s="27">
        <f t="shared" si="42"/>
        <v>8358.9230113165377</v>
      </c>
      <c r="Y126" s="52">
        <f t="shared" si="46"/>
        <v>4482251.1339119337</v>
      </c>
    </row>
    <row r="127" spans="1:25" ht="12" customHeight="1" outlineLevel="1" x14ac:dyDescent="0.35">
      <c r="A127" s="306"/>
      <c r="B127" s="88"/>
      <c r="C127" s="97" t="s">
        <v>96</v>
      </c>
      <c r="D127" s="117"/>
      <c r="E127" s="67"/>
      <c r="F127" s="104"/>
      <c r="G127" s="121"/>
      <c r="H127" s="104"/>
      <c r="I127" s="124"/>
      <c r="J127" s="68">
        <f>'Fig 6.9'!F37</f>
        <v>0</v>
      </c>
      <c r="K127" s="2"/>
      <c r="L127" s="86"/>
      <c r="M127"/>
      <c r="N127"/>
      <c r="O127"/>
      <c r="P127"/>
      <c r="Q127"/>
      <c r="R127"/>
      <c r="S127" s="234">
        <f t="shared" si="39"/>
        <v>10</v>
      </c>
      <c r="T127" s="138">
        <v>118</v>
      </c>
      <c r="U127" s="139">
        <f t="shared" si="44"/>
        <v>118</v>
      </c>
      <c r="V127" s="27">
        <f t="shared" si="45"/>
        <v>4482251.1339119337</v>
      </c>
      <c r="W127" s="27">
        <f t="shared" si="41"/>
        <v>26146.464947819608</v>
      </c>
      <c r="X127" s="27">
        <f t="shared" si="42"/>
        <v>8407.6833955492184</v>
      </c>
      <c r="Y127" s="52">
        <f t="shared" si="46"/>
        <v>4473843.4505163841</v>
      </c>
    </row>
    <row r="128" spans="1:25" ht="12" customHeight="1" outlineLevel="1" x14ac:dyDescent="0.35">
      <c r="A128" s="306"/>
      <c r="B128" s="88"/>
      <c r="C128" s="97" t="s">
        <v>97</v>
      </c>
      <c r="D128" s="117"/>
      <c r="E128" s="67"/>
      <c r="F128" s="104"/>
      <c r="G128" s="121"/>
      <c r="H128" s="104"/>
      <c r="I128" s="124"/>
      <c r="J128" s="68">
        <f>-R15</f>
        <v>-4814167.4915990392</v>
      </c>
      <c r="K128" s="2"/>
      <c r="L128" s="86"/>
      <c r="M128"/>
      <c r="N128"/>
      <c r="O128"/>
      <c r="P128"/>
      <c r="Q128"/>
      <c r="R128"/>
      <c r="S128" s="234">
        <f t="shared" si="39"/>
        <v>10</v>
      </c>
      <c r="T128" s="138">
        <v>119</v>
      </c>
      <c r="U128" s="139">
        <f t="shared" si="44"/>
        <v>119</v>
      </c>
      <c r="V128" s="27">
        <f t="shared" si="45"/>
        <v>4473843.4505163841</v>
      </c>
      <c r="W128" s="27">
        <f t="shared" si="41"/>
        <v>26097.420128012236</v>
      </c>
      <c r="X128" s="27">
        <f t="shared" si="42"/>
        <v>8456.7282153565884</v>
      </c>
      <c r="Y128" s="52">
        <f t="shared" si="46"/>
        <v>4465386.7223010277</v>
      </c>
    </row>
    <row r="129" spans="1:25" ht="12" customHeight="1" outlineLevel="1" x14ac:dyDescent="0.35">
      <c r="A129" s="306"/>
      <c r="B129" s="88"/>
      <c r="C129" s="130" t="s">
        <v>98</v>
      </c>
      <c r="D129" s="158">
        <f>-E7-E8</f>
        <v>-1783187.5</v>
      </c>
      <c r="E129" s="63"/>
      <c r="F129" s="102"/>
      <c r="G129" s="120"/>
      <c r="H129" s="102"/>
      <c r="I129" s="103"/>
      <c r="J129" s="102"/>
      <c r="K129" s="82"/>
      <c r="L129" s="86"/>
      <c r="M129"/>
      <c r="N129"/>
      <c r="O129"/>
      <c r="P129"/>
      <c r="Q129"/>
      <c r="R129"/>
      <c r="S129" s="234">
        <f t="shared" si="39"/>
        <v>10</v>
      </c>
      <c r="T129" s="138">
        <v>120</v>
      </c>
      <c r="U129" s="139">
        <f t="shared" si="44"/>
        <v>120</v>
      </c>
      <c r="V129" s="27">
        <f t="shared" si="45"/>
        <v>4465386.7223010277</v>
      </c>
      <c r="W129" s="27">
        <f t="shared" si="41"/>
        <v>26048.08921342266</v>
      </c>
      <c r="X129" s="27">
        <f t="shared" si="42"/>
        <v>8506.0591299461685</v>
      </c>
      <c r="Y129" s="52">
        <f t="shared" si="46"/>
        <v>4456880.6631710818</v>
      </c>
    </row>
    <row r="130" spans="1:25" ht="12" customHeight="1" outlineLevel="1" x14ac:dyDescent="0.35">
      <c r="A130" s="306"/>
      <c r="B130" s="88"/>
      <c r="C130" s="106" t="s">
        <v>90</v>
      </c>
      <c r="D130" s="107">
        <f>D129</f>
        <v>-1783187.5</v>
      </c>
      <c r="E130" s="108">
        <f>SUM(E125:E129)</f>
        <v>-414649.78012042592</v>
      </c>
      <c r="F130" s="109">
        <f t="shared" ref="F130:J130" si="62">SUM(F125:F129)</f>
        <v>-414649.78012042592</v>
      </c>
      <c r="G130" s="108">
        <f t="shared" si="62"/>
        <v>-414649.78012042592</v>
      </c>
      <c r="H130" s="109">
        <f t="shared" si="62"/>
        <v>-414649.78012042592</v>
      </c>
      <c r="I130" s="126">
        <f t="shared" si="62"/>
        <v>-414649.78012042592</v>
      </c>
      <c r="J130" s="203">
        <f t="shared" si="62"/>
        <v>-5003817.271719465</v>
      </c>
      <c r="K130" s="135"/>
      <c r="L130" s="86"/>
      <c r="M130"/>
      <c r="N130"/>
      <c r="O130"/>
      <c r="P130"/>
      <c r="Q130"/>
      <c r="R130"/>
      <c r="S130" s="234">
        <f t="shared" si="39"/>
        <v>11</v>
      </c>
      <c r="T130" s="138">
        <v>121</v>
      </c>
      <c r="U130" s="139">
        <f t="shared" si="44"/>
        <v>121</v>
      </c>
      <c r="V130" s="27">
        <f t="shared" si="45"/>
        <v>4456880.6631710818</v>
      </c>
      <c r="W130" s="27">
        <f t="shared" si="41"/>
        <v>25998.470535164641</v>
      </c>
      <c r="X130" s="27">
        <f t="shared" si="42"/>
        <v>8555.6778082041874</v>
      </c>
      <c r="Y130" s="52">
        <f t="shared" si="46"/>
        <v>4448324.9853628781</v>
      </c>
    </row>
    <row r="131" spans="1:25" ht="14.5" outlineLevel="1" x14ac:dyDescent="0.35">
      <c r="A131" s="306"/>
      <c r="B131" s="88"/>
      <c r="C131" s="73"/>
      <c r="D131" s="2"/>
      <c r="E131" s="2"/>
      <c r="F131" s="2"/>
      <c r="G131" s="2"/>
      <c r="H131" s="2"/>
      <c r="I131" s="2"/>
      <c r="J131" s="2"/>
      <c r="K131" s="2"/>
      <c r="L131" s="86"/>
      <c r="M131"/>
      <c r="N131"/>
      <c r="O131"/>
      <c r="P131"/>
      <c r="Q131"/>
      <c r="R131"/>
      <c r="S131" s="234">
        <f t="shared" si="39"/>
        <v>11</v>
      </c>
      <c r="T131" s="138">
        <v>122</v>
      </c>
      <c r="U131" s="139">
        <f t="shared" si="44"/>
        <v>122</v>
      </c>
      <c r="V131" s="27">
        <f t="shared" si="45"/>
        <v>4448324.9853628781</v>
      </c>
      <c r="W131" s="27">
        <f t="shared" si="41"/>
        <v>25948.562414616783</v>
      </c>
      <c r="X131" s="27">
        <f t="shared" si="42"/>
        <v>8605.5859287520452</v>
      </c>
      <c r="Y131" s="52">
        <f t="shared" si="46"/>
        <v>4439719.399434126</v>
      </c>
    </row>
    <row r="132" spans="1:25" ht="12" customHeight="1" outlineLevel="1" x14ac:dyDescent="0.35">
      <c r="A132" s="306"/>
      <c r="B132" s="88"/>
      <c r="C132" s="318" t="s">
        <v>116</v>
      </c>
      <c r="D132" s="185" t="s">
        <v>114</v>
      </c>
      <c r="E132" s="183">
        <f>SUM(D130:J130)</f>
        <v>-8860253.6723215953</v>
      </c>
      <c r="F132" s="2"/>
      <c r="G132" s="308" t="s">
        <v>102</v>
      </c>
      <c r="H132" s="309"/>
      <c r="I132" s="310"/>
      <c r="J132" s="183">
        <f>SUM(E130:J130)</f>
        <v>-7077066.1723215943</v>
      </c>
      <c r="K132" s="2"/>
      <c r="L132" s="86"/>
      <c r="M132"/>
      <c r="N132"/>
      <c r="O132"/>
      <c r="P132"/>
      <c r="Q132"/>
      <c r="R132"/>
      <c r="S132" s="234">
        <f t="shared" si="39"/>
        <v>11</v>
      </c>
      <c r="T132" s="138">
        <v>123</v>
      </c>
      <c r="U132" s="139">
        <f t="shared" si="44"/>
        <v>123</v>
      </c>
      <c r="V132" s="27">
        <f t="shared" si="45"/>
        <v>4439719.399434126</v>
      </c>
      <c r="W132" s="27">
        <f t="shared" si="41"/>
        <v>25898.363163365728</v>
      </c>
      <c r="X132" s="27">
        <f t="shared" si="42"/>
        <v>8655.7851800031003</v>
      </c>
      <c r="Y132" s="52">
        <f t="shared" si="46"/>
        <v>4431063.6142541226</v>
      </c>
    </row>
    <row r="133" spans="1:25" ht="12" customHeight="1" outlineLevel="1" x14ac:dyDescent="0.35">
      <c r="A133" s="306"/>
      <c r="B133" s="88"/>
      <c r="C133" s="318"/>
      <c r="D133" s="186" t="s">
        <v>83</v>
      </c>
      <c r="E133" s="184" t="e">
        <f>IRR(D130:J130)</f>
        <v>#NUM!</v>
      </c>
      <c r="F133" s="2"/>
      <c r="G133" s="308" t="s">
        <v>111</v>
      </c>
      <c r="H133" s="309"/>
      <c r="I133" s="310"/>
      <c r="J133" s="184">
        <f>SUM(J126:J128)/J132</f>
        <v>0.68024904308896361</v>
      </c>
      <c r="K133" s="2"/>
      <c r="L133" s="86"/>
      <c r="M133"/>
      <c r="N133"/>
      <c r="O133"/>
      <c r="P133"/>
      <c r="Q133"/>
      <c r="R133"/>
      <c r="S133" s="234">
        <f t="shared" si="39"/>
        <v>11</v>
      </c>
      <c r="T133" s="138">
        <v>124</v>
      </c>
      <c r="U133" s="139">
        <f t="shared" si="44"/>
        <v>124</v>
      </c>
      <c r="V133" s="27">
        <f t="shared" si="45"/>
        <v>4431063.6142541226</v>
      </c>
      <c r="W133" s="27">
        <f t="shared" si="41"/>
        <v>25847.871083149039</v>
      </c>
      <c r="X133" s="27">
        <f t="shared" si="42"/>
        <v>8706.2772602197856</v>
      </c>
      <c r="Y133" s="52">
        <f t="shared" si="46"/>
        <v>4422357.3369939029</v>
      </c>
    </row>
    <row r="134" spans="1:25" ht="12" customHeight="1" outlineLevel="1" x14ac:dyDescent="0.35">
      <c r="A134" s="306"/>
      <c r="B134" s="88"/>
      <c r="C134" s="318"/>
      <c r="D134" s="187">
        <f>H4</f>
        <v>0.15</v>
      </c>
      <c r="E134" s="183">
        <f>NPV(H4,E130:J130)+D130</f>
        <v>-5336446.165783193</v>
      </c>
      <c r="F134" s="2"/>
      <c r="G134" s="2"/>
      <c r="H134" s="2"/>
      <c r="I134" s="2"/>
      <c r="J134" s="2"/>
      <c r="K134" s="2"/>
      <c r="L134" s="86"/>
      <c r="M134"/>
      <c r="N134"/>
      <c r="O134"/>
      <c r="P134"/>
      <c r="Q134"/>
      <c r="R134"/>
      <c r="S134" s="234">
        <f t="shared" si="39"/>
        <v>11</v>
      </c>
      <c r="T134" s="138">
        <v>125</v>
      </c>
      <c r="U134" s="139">
        <f t="shared" si="44"/>
        <v>125</v>
      </c>
      <c r="V134" s="27">
        <f t="shared" si="45"/>
        <v>4422357.3369939029</v>
      </c>
      <c r="W134" s="27">
        <f t="shared" si="41"/>
        <v>25797.084465797758</v>
      </c>
      <c r="X134" s="27">
        <f t="shared" si="42"/>
        <v>8757.0638775710668</v>
      </c>
      <c r="Y134" s="52">
        <f t="shared" si="46"/>
        <v>4413600.2731163315</v>
      </c>
    </row>
    <row r="135" spans="1:25" ht="12" customHeight="1" outlineLevel="1" x14ac:dyDescent="0.35">
      <c r="A135" s="306"/>
      <c r="B135" s="88"/>
      <c r="C135" s="318"/>
      <c r="D135" s="186" t="s">
        <v>115</v>
      </c>
      <c r="E135" s="188">
        <f>E132/-D129+1</f>
        <v>-3.9687728701113008</v>
      </c>
      <c r="F135" s="2"/>
      <c r="G135" s="2"/>
      <c r="H135" s="2"/>
      <c r="I135" s="2"/>
      <c r="J135" s="2"/>
      <c r="K135" s="2"/>
      <c r="L135" s="86"/>
      <c r="M135"/>
      <c r="N135"/>
      <c r="O135"/>
      <c r="P135"/>
      <c r="Q135"/>
      <c r="R135"/>
      <c r="S135" s="234">
        <f t="shared" si="39"/>
        <v>11</v>
      </c>
      <c r="T135" s="138">
        <v>126</v>
      </c>
      <c r="U135" s="139">
        <f t="shared" si="44"/>
        <v>126</v>
      </c>
      <c r="V135" s="27">
        <f t="shared" si="45"/>
        <v>4413600.2731163315</v>
      </c>
      <c r="W135" s="27">
        <f t="shared" si="41"/>
        <v>25746.001593178597</v>
      </c>
      <c r="X135" s="27">
        <f t="shared" si="42"/>
        <v>8808.1467501902316</v>
      </c>
      <c r="Y135" s="52">
        <f t="shared" si="46"/>
        <v>4404792.1263661413</v>
      </c>
    </row>
    <row r="136" spans="1:25" ht="15" thickBot="1" x14ac:dyDescent="0.4">
      <c r="A136" s="169"/>
      <c r="B136" s="89"/>
      <c r="C136" s="84"/>
      <c r="D136" s="84"/>
      <c r="E136" s="84"/>
      <c r="F136" s="84"/>
      <c r="G136" s="84"/>
      <c r="H136" s="84"/>
      <c r="I136" s="84"/>
      <c r="J136" s="84"/>
      <c r="K136" s="84"/>
      <c r="L136" s="87"/>
      <c r="M136"/>
      <c r="N136"/>
      <c r="O136"/>
      <c r="P136"/>
      <c r="Q136"/>
      <c r="R136"/>
      <c r="S136" s="234">
        <f t="shared" si="39"/>
        <v>11</v>
      </c>
      <c r="T136" s="138">
        <v>127</v>
      </c>
      <c r="U136" s="139">
        <f t="shared" si="44"/>
        <v>127</v>
      </c>
      <c r="V136" s="27">
        <f t="shared" si="45"/>
        <v>4404792.1263661413</v>
      </c>
      <c r="W136" s="27">
        <f t="shared" si="41"/>
        <v>25694.620737135818</v>
      </c>
      <c r="X136" s="27">
        <f t="shared" si="42"/>
        <v>8859.5276062330067</v>
      </c>
      <c r="Y136" s="52">
        <f t="shared" si="46"/>
        <v>4395932.5987599082</v>
      </c>
    </row>
    <row r="137" spans="1:25" ht="15" customHeight="1" thickTop="1" x14ac:dyDescent="0.35">
      <c r="B137" s="2"/>
      <c r="C137" s="311" t="s">
        <v>207</v>
      </c>
      <c r="D137" s="311"/>
      <c r="E137" s="311"/>
      <c r="F137" s="311"/>
      <c r="G137" s="311"/>
      <c r="H137" s="311"/>
      <c r="I137" s="311"/>
      <c r="J137" s="311"/>
      <c r="K137" s="311"/>
      <c r="L137" s="2"/>
      <c r="M137"/>
      <c r="N137"/>
      <c r="O137"/>
      <c r="P137"/>
      <c r="Q137"/>
      <c r="R137"/>
      <c r="S137" s="234">
        <f t="shared" si="39"/>
        <v>11</v>
      </c>
      <c r="T137" s="138">
        <v>128</v>
      </c>
      <c r="U137" s="139">
        <f t="shared" si="44"/>
        <v>128</v>
      </c>
      <c r="V137" s="27">
        <f t="shared" si="45"/>
        <v>4395932.5987599082</v>
      </c>
      <c r="W137" s="27">
        <f t="shared" si="41"/>
        <v>25642.940159432794</v>
      </c>
      <c r="X137" s="27">
        <f t="shared" si="42"/>
        <v>8911.2081839360326</v>
      </c>
      <c r="Y137" s="52">
        <f t="shared" si="46"/>
        <v>4387021.3905759724</v>
      </c>
    </row>
    <row r="138" spans="1:25" ht="14.5" customHeight="1" x14ac:dyDescent="0.35">
      <c r="B138" s="2"/>
      <c r="C138" s="312"/>
      <c r="D138" s="312"/>
      <c r="E138" s="312"/>
      <c r="F138" s="312"/>
      <c r="G138" s="312"/>
      <c r="H138" s="312"/>
      <c r="I138" s="312"/>
      <c r="J138" s="312"/>
      <c r="K138" s="312"/>
      <c r="L138" s="2"/>
      <c r="M138"/>
      <c r="N138"/>
      <c r="O138"/>
      <c r="P138"/>
      <c r="Q138"/>
      <c r="R138"/>
      <c r="S138" s="234">
        <f t="shared" si="39"/>
        <v>11</v>
      </c>
      <c r="T138" s="138">
        <v>129</v>
      </c>
      <c r="U138" s="139">
        <f t="shared" si="44"/>
        <v>129</v>
      </c>
      <c r="V138" s="27">
        <f t="shared" si="45"/>
        <v>4387021.3905759724</v>
      </c>
      <c r="W138" s="27">
        <f t="shared" si="41"/>
        <v>25590.958111693166</v>
      </c>
      <c r="X138" s="27">
        <f t="shared" si="42"/>
        <v>8963.1902316756605</v>
      </c>
      <c r="Y138" s="52">
        <f t="shared" si="46"/>
        <v>4378058.2003442971</v>
      </c>
    </row>
    <row r="139" spans="1:25" ht="12" customHeight="1" x14ac:dyDescent="0.35">
      <c r="B139" s="2"/>
      <c r="C139" s="312"/>
      <c r="D139" s="312"/>
      <c r="E139" s="312"/>
      <c r="F139" s="312"/>
      <c r="G139" s="312"/>
      <c r="H139" s="312"/>
      <c r="I139" s="312"/>
      <c r="J139" s="312"/>
      <c r="K139" s="312"/>
      <c r="L139" s="2"/>
      <c r="M139"/>
      <c r="N139"/>
      <c r="O139"/>
      <c r="P139"/>
      <c r="Q139"/>
      <c r="R139"/>
      <c r="S139" s="234">
        <f t="shared" ref="S139:S202" si="63">ROUNDUP(T139/12,0)</f>
        <v>11</v>
      </c>
      <c r="T139" s="138">
        <v>130</v>
      </c>
      <c r="U139" s="139">
        <f t="shared" si="44"/>
        <v>130</v>
      </c>
      <c r="V139" s="27">
        <f t="shared" si="45"/>
        <v>4378058.2003442971</v>
      </c>
      <c r="W139" s="27">
        <f t="shared" ref="W139:W202" si="64">IF(ROUND(V139,0)=0,0,$D$11/12-X139)</f>
        <v>25538.672835341727</v>
      </c>
      <c r="X139" s="27">
        <f t="shared" ref="X139:X202" si="65">IFERROR(-PPMT($E$10,U139,$E$9,$E$6),0)</f>
        <v>9015.4755080271007</v>
      </c>
      <c r="Y139" s="52">
        <f t="shared" si="46"/>
        <v>4369042.7248362703</v>
      </c>
    </row>
    <row r="140" spans="1:25" ht="12" customHeight="1" x14ac:dyDescent="0.35">
      <c r="A140" s="8"/>
      <c r="B140" s="190"/>
      <c r="C140" s="312"/>
      <c r="D140" s="312"/>
      <c r="E140" s="312"/>
      <c r="F140" s="312"/>
      <c r="G140" s="312"/>
      <c r="H140" s="312"/>
      <c r="I140" s="312"/>
      <c r="J140" s="312"/>
      <c r="K140" s="312"/>
      <c r="L140" s="2"/>
      <c r="M140" s="25"/>
      <c r="N140"/>
      <c r="O140"/>
      <c r="P140"/>
      <c r="Q140"/>
      <c r="R140"/>
      <c r="S140" s="234">
        <f t="shared" si="63"/>
        <v>11</v>
      </c>
      <c r="T140" s="138">
        <v>131</v>
      </c>
      <c r="U140" s="139">
        <f t="shared" si="44"/>
        <v>131</v>
      </c>
      <c r="V140" s="27">
        <f t="shared" si="45"/>
        <v>4369042.7248362703</v>
      </c>
      <c r="W140" s="27">
        <f t="shared" si="64"/>
        <v>25486.082561544899</v>
      </c>
      <c r="X140" s="27">
        <f t="shared" si="65"/>
        <v>9068.0657818239251</v>
      </c>
      <c r="Y140" s="52">
        <f t="shared" si="46"/>
        <v>4359974.659054446</v>
      </c>
    </row>
    <row r="141" spans="1:25" ht="12" customHeight="1" x14ac:dyDescent="0.35">
      <c r="A141" s="8"/>
      <c r="B141" s="190"/>
      <c r="C141" s="312"/>
      <c r="D141" s="312"/>
      <c r="E141" s="312"/>
      <c r="F141" s="312"/>
      <c r="G141" s="312"/>
      <c r="H141" s="312"/>
      <c r="I141" s="312"/>
      <c r="J141" s="312"/>
      <c r="K141" s="312"/>
      <c r="L141" s="2"/>
      <c r="M141" s="197"/>
      <c r="N141"/>
      <c r="O141"/>
      <c r="P141"/>
      <c r="Q141"/>
      <c r="R141"/>
      <c r="S141" s="234">
        <f t="shared" si="63"/>
        <v>11</v>
      </c>
      <c r="T141" s="138">
        <v>132</v>
      </c>
      <c r="U141" s="139">
        <f t="shared" si="44"/>
        <v>132</v>
      </c>
      <c r="V141" s="27">
        <f t="shared" si="45"/>
        <v>4359974.659054446</v>
      </c>
      <c r="W141" s="27">
        <f t="shared" si="64"/>
        <v>25433.185511150929</v>
      </c>
      <c r="X141" s="27">
        <f t="shared" si="65"/>
        <v>9120.9628322178996</v>
      </c>
      <c r="Y141" s="52">
        <f t="shared" si="46"/>
        <v>4350853.696222228</v>
      </c>
    </row>
    <row r="142" spans="1:25" ht="12" customHeight="1" x14ac:dyDescent="0.35">
      <c r="A142" s="8"/>
      <c r="B142" s="190"/>
      <c r="C142" s="312"/>
      <c r="D142" s="312"/>
      <c r="E142" s="312"/>
      <c r="F142" s="312"/>
      <c r="G142" s="312"/>
      <c r="H142" s="312"/>
      <c r="I142" s="312"/>
      <c r="J142" s="312"/>
      <c r="K142" s="312"/>
      <c r="L142" s="2"/>
      <c r="M142" s="197"/>
      <c r="N142"/>
      <c r="O142"/>
      <c r="P142"/>
      <c r="Q142"/>
      <c r="R142"/>
      <c r="S142" s="234">
        <f t="shared" si="63"/>
        <v>12</v>
      </c>
      <c r="T142" s="138">
        <v>133</v>
      </c>
      <c r="U142" s="139">
        <f t="shared" si="44"/>
        <v>133</v>
      </c>
      <c r="V142" s="27">
        <f t="shared" si="45"/>
        <v>4350853.696222228</v>
      </c>
      <c r="W142" s="27">
        <f t="shared" si="64"/>
        <v>25379.979894629658</v>
      </c>
      <c r="X142" s="27">
        <f t="shared" si="65"/>
        <v>9174.1684487391685</v>
      </c>
      <c r="Y142" s="52">
        <f t="shared" si="46"/>
        <v>4341679.5277734892</v>
      </c>
    </row>
    <row r="143" spans="1:25" ht="12" customHeight="1" x14ac:dyDescent="0.35">
      <c r="A143" s="8"/>
      <c r="B143" s="190"/>
      <c r="C143" s="312"/>
      <c r="D143" s="312"/>
      <c r="E143" s="312"/>
      <c r="F143" s="312"/>
      <c r="G143" s="312"/>
      <c r="H143" s="312"/>
      <c r="I143" s="312"/>
      <c r="J143" s="312"/>
      <c r="K143" s="312"/>
      <c r="L143" s="2"/>
      <c r="M143"/>
      <c r="N143"/>
      <c r="O143"/>
      <c r="P143"/>
      <c r="Q143"/>
      <c r="R143"/>
      <c r="S143" s="234">
        <f t="shared" si="63"/>
        <v>12</v>
      </c>
      <c r="T143" s="138">
        <v>134</v>
      </c>
      <c r="U143" s="139">
        <f t="shared" si="44"/>
        <v>134</v>
      </c>
      <c r="V143" s="27">
        <f t="shared" si="45"/>
        <v>4341679.5277734892</v>
      </c>
      <c r="W143" s="27">
        <f t="shared" si="64"/>
        <v>25326.463912012012</v>
      </c>
      <c r="X143" s="27">
        <f t="shared" si="65"/>
        <v>9227.6844313568163</v>
      </c>
      <c r="Y143" s="52">
        <f t="shared" si="46"/>
        <v>4332451.8433421329</v>
      </c>
    </row>
    <row r="144" spans="1:25" ht="12" customHeight="1" x14ac:dyDescent="0.35">
      <c r="A144" s="8"/>
      <c r="B144" s="190"/>
      <c r="C144" s="312"/>
      <c r="D144" s="312"/>
      <c r="E144" s="312"/>
      <c r="F144" s="312"/>
      <c r="G144" s="312"/>
      <c r="H144" s="312"/>
      <c r="I144" s="312"/>
      <c r="J144" s="312"/>
      <c r="K144" s="312"/>
      <c r="L144" s="2"/>
      <c r="M144"/>
      <c r="N144"/>
      <c r="O144"/>
      <c r="P144"/>
      <c r="Q144"/>
      <c r="R144"/>
      <c r="S144" s="234">
        <f t="shared" si="63"/>
        <v>12</v>
      </c>
      <c r="T144" s="138">
        <v>135</v>
      </c>
      <c r="U144" s="139">
        <f t="shared" si="44"/>
        <v>135</v>
      </c>
      <c r="V144" s="27">
        <f t="shared" si="45"/>
        <v>4332451.8433421329</v>
      </c>
      <c r="W144" s="27">
        <f t="shared" si="64"/>
        <v>25272.635752829097</v>
      </c>
      <c r="X144" s="27">
        <f t="shared" si="65"/>
        <v>9281.512590539729</v>
      </c>
      <c r="Y144" s="52">
        <f t="shared" si="46"/>
        <v>4323170.3307515932</v>
      </c>
    </row>
    <row r="145" spans="1:25" ht="12" customHeight="1" x14ac:dyDescent="0.35">
      <c r="A145" s="8"/>
      <c r="B145" s="190"/>
      <c r="C145" s="312"/>
      <c r="D145" s="312"/>
      <c r="E145" s="312"/>
      <c r="F145" s="312"/>
      <c r="G145" s="312"/>
      <c r="H145" s="312"/>
      <c r="I145" s="312"/>
      <c r="J145" s="312"/>
      <c r="K145" s="312"/>
      <c r="L145" s="2"/>
      <c r="M145"/>
      <c r="N145"/>
      <c r="O145"/>
      <c r="P145"/>
      <c r="Q145"/>
      <c r="R145"/>
      <c r="S145" s="234">
        <f t="shared" si="63"/>
        <v>12</v>
      </c>
      <c r="T145" s="138">
        <v>136</v>
      </c>
      <c r="U145" s="139">
        <f t="shared" si="44"/>
        <v>136</v>
      </c>
      <c r="V145" s="27">
        <f t="shared" si="45"/>
        <v>4323170.3307515932</v>
      </c>
      <c r="W145" s="27">
        <f t="shared" si="64"/>
        <v>25218.493596050947</v>
      </c>
      <c r="X145" s="27">
        <f t="shared" si="65"/>
        <v>9335.654747317878</v>
      </c>
      <c r="Y145" s="52">
        <f t="shared" si="46"/>
        <v>4313834.6760042757</v>
      </c>
    </row>
    <row r="146" spans="1:25" ht="12" customHeight="1" x14ac:dyDescent="0.35">
      <c r="A146" s="8"/>
      <c r="B146" s="190"/>
      <c r="L146" s="2"/>
      <c r="M146"/>
      <c r="N146"/>
      <c r="O146"/>
      <c r="P146"/>
      <c r="Q146"/>
      <c r="R146"/>
      <c r="S146" s="234">
        <f t="shared" si="63"/>
        <v>12</v>
      </c>
      <c r="T146" s="138">
        <v>137</v>
      </c>
      <c r="U146" s="139">
        <f t="shared" si="44"/>
        <v>137</v>
      </c>
      <c r="V146" s="27">
        <f t="shared" si="45"/>
        <v>4313834.6760042757</v>
      </c>
      <c r="W146" s="27">
        <f t="shared" si="64"/>
        <v>25164.035610024926</v>
      </c>
      <c r="X146" s="27">
        <f t="shared" si="65"/>
        <v>9390.1127333439017</v>
      </c>
      <c r="Y146" s="52">
        <f t="shared" si="46"/>
        <v>4304444.5632709321</v>
      </c>
    </row>
    <row r="147" spans="1:25" ht="12" customHeight="1" x14ac:dyDescent="0.35">
      <c r="B147" s="2"/>
      <c r="C147" s="193" t="s">
        <v>132</v>
      </c>
      <c r="D147" s="2"/>
      <c r="E147" s="2"/>
      <c r="F147" s="2"/>
      <c r="G147" s="2"/>
      <c r="H147" s="2"/>
      <c r="I147" s="2"/>
      <c r="J147" s="2"/>
      <c r="K147" s="2"/>
      <c r="L147" s="2"/>
      <c r="M147"/>
      <c r="N147"/>
      <c r="O147"/>
      <c r="P147"/>
      <c r="Q147"/>
      <c r="R147"/>
      <c r="S147" s="234">
        <f t="shared" si="63"/>
        <v>12</v>
      </c>
      <c r="T147" s="138">
        <v>138</v>
      </c>
      <c r="U147" s="139">
        <f t="shared" si="44"/>
        <v>138</v>
      </c>
      <c r="V147" s="27">
        <f t="shared" si="45"/>
        <v>4304444.5632709321</v>
      </c>
      <c r="W147" s="27">
        <f t="shared" si="64"/>
        <v>25109.259952413755</v>
      </c>
      <c r="X147" s="27">
        <f t="shared" si="65"/>
        <v>9444.8883909550714</v>
      </c>
      <c r="Y147" s="52">
        <f t="shared" si="46"/>
        <v>4294999.6748799765</v>
      </c>
    </row>
    <row r="148" spans="1:25" ht="12" customHeight="1" x14ac:dyDescent="0.35">
      <c r="A148" s="8"/>
      <c r="B148" s="190"/>
      <c r="C148" s="200"/>
      <c r="D148" s="72" t="s">
        <v>72</v>
      </c>
      <c r="E148" s="118" t="s">
        <v>16</v>
      </c>
      <c r="F148" s="105" t="s">
        <v>17</v>
      </c>
      <c r="G148" s="118" t="s">
        <v>18</v>
      </c>
      <c r="H148" s="105" t="s">
        <v>19</v>
      </c>
      <c r="I148" s="118" t="s">
        <v>20</v>
      </c>
      <c r="J148" s="105" t="s">
        <v>21</v>
      </c>
      <c r="K148" s="191" t="s">
        <v>22</v>
      </c>
      <c r="L148" s="2"/>
      <c r="M148"/>
      <c r="N148"/>
      <c r="O148"/>
      <c r="P148"/>
      <c r="Q148"/>
      <c r="R148"/>
      <c r="S148" s="234">
        <f t="shared" si="63"/>
        <v>12</v>
      </c>
      <c r="T148" s="138">
        <v>139</v>
      </c>
      <c r="U148" s="139">
        <f t="shared" si="44"/>
        <v>139</v>
      </c>
      <c r="V148" s="27">
        <f t="shared" si="45"/>
        <v>4294999.6748799765</v>
      </c>
      <c r="W148" s="27">
        <f t="shared" si="64"/>
        <v>25054.164770133182</v>
      </c>
      <c r="X148" s="27">
        <f t="shared" si="65"/>
        <v>9499.9835732356441</v>
      </c>
      <c r="Y148" s="52">
        <f t="shared" si="46"/>
        <v>4285499.691306741</v>
      </c>
    </row>
    <row r="149" spans="1:25" ht="12" customHeight="1" x14ac:dyDescent="0.35">
      <c r="A149" s="8"/>
      <c r="B149" s="8"/>
      <c r="C149" s="194" t="s">
        <v>129</v>
      </c>
      <c r="D149" s="192"/>
      <c r="E149" s="67">
        <f>D150</f>
        <v>225000</v>
      </c>
      <c r="F149" s="68">
        <f t="shared" ref="F149:K149" si="66">E153</f>
        <v>225000</v>
      </c>
      <c r="G149" s="67">
        <f t="shared" si="66"/>
        <v>225000</v>
      </c>
      <c r="H149" s="68">
        <f t="shared" si="66"/>
        <v>225000</v>
      </c>
      <c r="I149" s="124">
        <f t="shared" si="66"/>
        <v>225000</v>
      </c>
      <c r="J149" s="68">
        <f t="shared" si="66"/>
        <v>225000</v>
      </c>
      <c r="K149" s="68">
        <f t="shared" si="66"/>
        <v>225000</v>
      </c>
      <c r="L149" s="2"/>
      <c r="M149"/>
      <c r="N149"/>
      <c r="O149"/>
      <c r="P149"/>
      <c r="Q149"/>
      <c r="R149"/>
      <c r="S149" s="234">
        <f t="shared" si="63"/>
        <v>12</v>
      </c>
      <c r="T149" s="138">
        <v>140</v>
      </c>
      <c r="U149" s="139">
        <f t="shared" si="44"/>
        <v>140</v>
      </c>
      <c r="V149" s="27">
        <f t="shared" si="45"/>
        <v>4285499.691306741</v>
      </c>
      <c r="W149" s="27">
        <f t="shared" si="64"/>
        <v>24998.748199289308</v>
      </c>
      <c r="X149" s="27">
        <f t="shared" si="65"/>
        <v>9555.4001440795164</v>
      </c>
      <c r="Y149" s="52">
        <f t="shared" si="46"/>
        <v>4275944.2911626613</v>
      </c>
    </row>
    <row r="150" spans="1:25" ht="14.5" x14ac:dyDescent="0.35">
      <c r="A150" s="8"/>
      <c r="B150" s="8"/>
      <c r="C150" s="194" t="s">
        <v>130</v>
      </c>
      <c r="D150" s="195">
        <v>225000</v>
      </c>
      <c r="E150" s="63">
        <f t="shared" ref="E150:K150" si="67">-E98</f>
        <v>0</v>
      </c>
      <c r="F150" s="64">
        <f t="shared" si="67"/>
        <v>0</v>
      </c>
      <c r="G150" s="63">
        <f t="shared" si="67"/>
        <v>0</v>
      </c>
      <c r="H150" s="64">
        <f t="shared" si="67"/>
        <v>0</v>
      </c>
      <c r="I150" s="103">
        <f t="shared" si="67"/>
        <v>0</v>
      </c>
      <c r="J150" s="64">
        <f t="shared" si="67"/>
        <v>0</v>
      </c>
      <c r="K150" s="64">
        <f t="shared" si="67"/>
        <v>0</v>
      </c>
      <c r="M150"/>
      <c r="N150"/>
      <c r="O150"/>
      <c r="P150"/>
      <c r="Q150"/>
      <c r="R150"/>
      <c r="S150" s="234">
        <f t="shared" si="63"/>
        <v>12</v>
      </c>
      <c r="T150" s="138">
        <v>141</v>
      </c>
      <c r="U150" s="139">
        <f t="shared" si="44"/>
        <v>141</v>
      </c>
      <c r="V150" s="27">
        <f t="shared" si="45"/>
        <v>4275944.2911626613</v>
      </c>
      <c r="W150" s="27">
        <f t="shared" si="64"/>
        <v>24943.008365115511</v>
      </c>
      <c r="X150" s="27">
        <f t="shared" si="65"/>
        <v>9611.1399782533153</v>
      </c>
      <c r="Y150" s="52">
        <f t="shared" si="46"/>
        <v>4266333.151184408</v>
      </c>
    </row>
    <row r="151" spans="1:25" ht="12" customHeight="1" x14ac:dyDescent="0.35">
      <c r="A151" s="8"/>
      <c r="B151" s="8"/>
      <c r="C151" s="194" t="s">
        <v>131</v>
      </c>
      <c r="D151" s="192"/>
      <c r="E151" s="67">
        <f>SUM(E149:E150)</f>
        <v>225000</v>
      </c>
      <c r="F151" s="68">
        <f t="shared" ref="F151:K151" si="68">SUM(F149:F150)</f>
        <v>225000</v>
      </c>
      <c r="G151" s="67">
        <f t="shared" si="68"/>
        <v>225000</v>
      </c>
      <c r="H151" s="68">
        <f t="shared" si="68"/>
        <v>225000</v>
      </c>
      <c r="I151" s="124">
        <f t="shared" si="68"/>
        <v>225000</v>
      </c>
      <c r="J151" s="68">
        <f t="shared" si="68"/>
        <v>225000</v>
      </c>
      <c r="K151" s="68">
        <f t="shared" si="68"/>
        <v>225000</v>
      </c>
      <c r="M151"/>
      <c r="N151"/>
      <c r="O151"/>
      <c r="P151"/>
      <c r="Q151"/>
      <c r="R151"/>
      <c r="S151" s="234">
        <f t="shared" si="63"/>
        <v>12</v>
      </c>
      <c r="T151" s="138">
        <v>142</v>
      </c>
      <c r="U151" s="139">
        <f t="shared" si="44"/>
        <v>142</v>
      </c>
      <c r="V151" s="27">
        <f t="shared" si="45"/>
        <v>4266333.151184408</v>
      </c>
      <c r="W151" s="27">
        <f t="shared" si="64"/>
        <v>24886.943381909034</v>
      </c>
      <c r="X151" s="27">
        <f t="shared" si="65"/>
        <v>9667.2049614597945</v>
      </c>
      <c r="Y151" s="52">
        <f t="shared" si="46"/>
        <v>4256665.9462229479</v>
      </c>
    </row>
    <row r="152" spans="1:25" ht="12" customHeight="1" x14ac:dyDescent="0.35">
      <c r="A152" s="7"/>
      <c r="B152" s="7"/>
      <c r="C152" s="194" t="s">
        <v>133</v>
      </c>
      <c r="D152" s="192"/>
      <c r="E152" s="63">
        <f t="shared" ref="E152:K152" si="69">-MIN(-E106,E151)</f>
        <v>0</v>
      </c>
      <c r="F152" s="64">
        <f t="shared" si="69"/>
        <v>0</v>
      </c>
      <c r="G152" s="63">
        <f t="shared" si="69"/>
        <v>0</v>
      </c>
      <c r="H152" s="64">
        <f t="shared" si="69"/>
        <v>0</v>
      </c>
      <c r="I152" s="103">
        <f t="shared" si="69"/>
        <v>0</v>
      </c>
      <c r="J152" s="64">
        <f t="shared" si="69"/>
        <v>0</v>
      </c>
      <c r="K152" s="64">
        <f t="shared" si="69"/>
        <v>0</v>
      </c>
      <c r="M152"/>
      <c r="N152"/>
      <c r="O152"/>
      <c r="P152"/>
      <c r="Q152"/>
      <c r="R152"/>
      <c r="S152" s="234">
        <f t="shared" si="63"/>
        <v>12</v>
      </c>
      <c r="T152" s="138">
        <v>143</v>
      </c>
      <c r="U152" s="139">
        <f t="shared" si="44"/>
        <v>143</v>
      </c>
      <c r="V152" s="27">
        <f t="shared" si="45"/>
        <v>4256665.9462229479</v>
      </c>
      <c r="W152" s="27">
        <f t="shared" si="64"/>
        <v>24830.551352967184</v>
      </c>
      <c r="X152" s="27">
        <f t="shared" si="65"/>
        <v>9723.596990401642</v>
      </c>
      <c r="Y152" s="52">
        <f t="shared" si="46"/>
        <v>4246942.3492325461</v>
      </c>
    </row>
    <row r="153" spans="1:25" ht="12" customHeight="1" x14ac:dyDescent="0.35">
      <c r="A153" s="7"/>
      <c r="B153" s="7"/>
      <c r="C153" s="196" t="s">
        <v>62</v>
      </c>
      <c r="D153" s="201"/>
      <c r="E153" s="63">
        <f>E151+E152</f>
        <v>225000</v>
      </c>
      <c r="F153" s="64">
        <f t="shared" ref="F153:K153" si="70">F151+F152</f>
        <v>225000</v>
      </c>
      <c r="G153" s="63">
        <f t="shared" si="70"/>
        <v>225000</v>
      </c>
      <c r="H153" s="64">
        <f t="shared" si="70"/>
        <v>225000</v>
      </c>
      <c r="I153" s="103">
        <f t="shared" si="70"/>
        <v>225000</v>
      </c>
      <c r="J153" s="64">
        <f t="shared" si="70"/>
        <v>225000</v>
      </c>
      <c r="K153" s="64">
        <f t="shared" si="70"/>
        <v>225000</v>
      </c>
      <c r="M153"/>
      <c r="N153"/>
      <c r="O153"/>
      <c r="P153"/>
      <c r="Q153"/>
      <c r="R153"/>
      <c r="S153" s="234">
        <f t="shared" si="63"/>
        <v>12</v>
      </c>
      <c r="T153" s="138">
        <v>144</v>
      </c>
      <c r="U153" s="139">
        <f t="shared" si="44"/>
        <v>144</v>
      </c>
      <c r="V153" s="27">
        <f t="shared" si="45"/>
        <v>4246942.3492325461</v>
      </c>
      <c r="W153" s="27">
        <f t="shared" si="64"/>
        <v>24773.830370523174</v>
      </c>
      <c r="X153" s="27">
        <f t="shared" si="65"/>
        <v>9780.3179728456507</v>
      </c>
      <c r="Y153" s="52">
        <f t="shared" si="46"/>
        <v>4237162.0312597007</v>
      </c>
    </row>
    <row r="154" spans="1:25" ht="12" customHeight="1" x14ac:dyDescent="0.35">
      <c r="A154" s="7"/>
      <c r="B154" s="7"/>
      <c r="C154" s="2"/>
      <c r="D154" s="2"/>
      <c r="E154" s="2"/>
      <c r="F154" s="2"/>
      <c r="G154" s="2"/>
      <c r="H154" s="2"/>
      <c r="I154" s="2"/>
      <c r="J154" s="2"/>
      <c r="K154" s="2"/>
      <c r="M154"/>
      <c r="N154"/>
      <c r="O154"/>
      <c r="P154"/>
      <c r="Q154"/>
      <c r="R154"/>
      <c r="S154" s="234">
        <f t="shared" si="63"/>
        <v>13</v>
      </c>
      <c r="T154" s="138">
        <v>145</v>
      </c>
      <c r="U154" s="139">
        <f t="shared" si="44"/>
        <v>145</v>
      </c>
      <c r="V154" s="27">
        <f t="shared" si="45"/>
        <v>4237162.0312597007</v>
      </c>
      <c r="W154" s="27">
        <f t="shared" si="64"/>
        <v>24716.778515681573</v>
      </c>
      <c r="X154" s="27">
        <f t="shared" si="65"/>
        <v>9837.3698276872528</v>
      </c>
      <c r="Y154" s="52">
        <f t="shared" si="46"/>
        <v>4227324.6614320138</v>
      </c>
    </row>
    <row r="155" spans="1:25" ht="12" customHeight="1" x14ac:dyDescent="0.35">
      <c r="A155" s="7"/>
      <c r="B155" s="7"/>
      <c r="C155" s="198" t="s">
        <v>135</v>
      </c>
      <c r="D155" s="198"/>
      <c r="E155" s="199">
        <f t="shared" ref="E155:K155" si="71">-E106</f>
        <v>0</v>
      </c>
      <c r="F155" s="199">
        <f t="shared" si="71"/>
        <v>0</v>
      </c>
      <c r="G155" s="199">
        <f t="shared" si="71"/>
        <v>0</v>
      </c>
      <c r="H155" s="199">
        <f t="shared" si="71"/>
        <v>0</v>
      </c>
      <c r="I155" s="199">
        <f t="shared" si="71"/>
        <v>0</v>
      </c>
      <c r="J155" s="199">
        <f t="shared" si="71"/>
        <v>0</v>
      </c>
      <c r="K155" s="199">
        <f t="shared" si="71"/>
        <v>0</v>
      </c>
      <c r="M155"/>
      <c r="N155"/>
      <c r="O155"/>
      <c r="P155"/>
      <c r="Q155"/>
      <c r="R155"/>
      <c r="S155" s="234">
        <f t="shared" si="63"/>
        <v>13</v>
      </c>
      <c r="T155" s="138">
        <v>146</v>
      </c>
      <c r="U155" s="139">
        <f t="shared" si="44"/>
        <v>146</v>
      </c>
      <c r="V155" s="27">
        <f t="shared" si="45"/>
        <v>4227324.6614320138</v>
      </c>
      <c r="W155" s="27">
        <f t="shared" si="64"/>
        <v>24659.3938583534</v>
      </c>
      <c r="X155" s="27">
        <f t="shared" si="65"/>
        <v>9894.7544850154263</v>
      </c>
      <c r="Y155" s="52">
        <f t="shared" si="46"/>
        <v>4217429.9069469981</v>
      </c>
    </row>
    <row r="156" spans="1:25" ht="12" customHeight="1" x14ac:dyDescent="0.35">
      <c r="C156" s="198" t="s">
        <v>134</v>
      </c>
      <c r="D156" s="198"/>
      <c r="E156" s="199">
        <f>E155-E150</f>
        <v>0</v>
      </c>
      <c r="F156" s="199">
        <f t="shared" ref="F156:K156" si="72">F155-F150</f>
        <v>0</v>
      </c>
      <c r="G156" s="199">
        <f t="shared" si="72"/>
        <v>0</v>
      </c>
      <c r="H156" s="199">
        <f t="shared" si="72"/>
        <v>0</v>
      </c>
      <c r="I156" s="199">
        <f t="shared" si="72"/>
        <v>0</v>
      </c>
      <c r="J156" s="199">
        <f t="shared" si="72"/>
        <v>0</v>
      </c>
      <c r="K156" s="199">
        <f t="shared" si="72"/>
        <v>0</v>
      </c>
      <c r="M156"/>
      <c r="N156"/>
      <c r="O156"/>
      <c r="P156"/>
      <c r="Q156"/>
      <c r="R156"/>
      <c r="S156" s="234">
        <f t="shared" si="63"/>
        <v>13</v>
      </c>
      <c r="T156" s="138">
        <v>147</v>
      </c>
      <c r="U156" s="139">
        <f t="shared" si="44"/>
        <v>147</v>
      </c>
      <c r="V156" s="27">
        <f t="shared" si="45"/>
        <v>4217429.9069469981</v>
      </c>
      <c r="W156" s="27">
        <f t="shared" si="64"/>
        <v>24601.674457190809</v>
      </c>
      <c r="X156" s="27">
        <f t="shared" si="65"/>
        <v>9952.473886178017</v>
      </c>
      <c r="Y156" s="52">
        <f t="shared" si="46"/>
        <v>4207477.4330608202</v>
      </c>
    </row>
    <row r="157" spans="1:25" ht="12" customHeight="1" x14ac:dyDescent="0.35">
      <c r="C157" s="198" t="s">
        <v>136</v>
      </c>
      <c r="D157" s="198"/>
      <c r="E157" s="199">
        <f>IF(AND(E153=0,E156&gt;0),E156,0)</f>
        <v>0</v>
      </c>
      <c r="F157" s="199">
        <f t="shared" ref="F157:K157" si="73">IF(AND(F153=0,F156&gt;0),F156,0)</f>
        <v>0</v>
      </c>
      <c r="G157" s="199">
        <f t="shared" si="73"/>
        <v>0</v>
      </c>
      <c r="H157" s="199">
        <f t="shared" si="73"/>
        <v>0</v>
      </c>
      <c r="I157" s="199">
        <f t="shared" si="73"/>
        <v>0</v>
      </c>
      <c r="J157" s="199">
        <f t="shared" si="73"/>
        <v>0</v>
      </c>
      <c r="K157" s="199">
        <f t="shared" si="73"/>
        <v>0</v>
      </c>
      <c r="M157"/>
      <c r="N157"/>
      <c r="O157"/>
      <c r="P157"/>
      <c r="Q157"/>
      <c r="R157"/>
      <c r="S157" s="234">
        <f t="shared" si="63"/>
        <v>13</v>
      </c>
      <c r="T157" s="138">
        <v>148</v>
      </c>
      <c r="U157" s="139">
        <f t="shared" ref="U157:U220" si="74">T157</f>
        <v>148</v>
      </c>
      <c r="V157" s="27">
        <f t="shared" ref="V157:V220" si="75">Y156</f>
        <v>4207477.4330608202</v>
      </c>
      <c r="W157" s="27">
        <f t="shared" si="64"/>
        <v>24543.618359521439</v>
      </c>
      <c r="X157" s="27">
        <f t="shared" si="65"/>
        <v>10010.529983847387</v>
      </c>
      <c r="Y157" s="52">
        <f t="shared" ref="Y157:Y220" si="76">V157-X157</f>
        <v>4197466.9030769728</v>
      </c>
    </row>
    <row r="158" spans="1:25" ht="12" customHeight="1" x14ac:dyDescent="0.35">
      <c r="M158"/>
      <c r="N158"/>
      <c r="O158"/>
      <c r="P158"/>
      <c r="Q158"/>
      <c r="R158"/>
      <c r="S158" s="234">
        <f t="shared" si="63"/>
        <v>13</v>
      </c>
      <c r="T158" s="138">
        <v>149</v>
      </c>
      <c r="U158" s="139">
        <f t="shared" si="74"/>
        <v>149</v>
      </c>
      <c r="V158" s="27">
        <f t="shared" si="75"/>
        <v>4197466.9030769728</v>
      </c>
      <c r="W158" s="27">
        <f t="shared" si="64"/>
        <v>24485.223601282327</v>
      </c>
      <c r="X158" s="27">
        <f t="shared" si="65"/>
        <v>10068.924742086498</v>
      </c>
      <c r="Y158" s="52">
        <f t="shared" si="76"/>
        <v>4187397.9783348865</v>
      </c>
    </row>
    <row r="159" spans="1:25" ht="12" customHeight="1" x14ac:dyDescent="0.35">
      <c r="M159"/>
      <c r="N159"/>
      <c r="O159"/>
      <c r="P159"/>
      <c r="Q159"/>
      <c r="R159"/>
      <c r="S159" s="234">
        <f t="shared" si="63"/>
        <v>13</v>
      </c>
      <c r="T159" s="138">
        <v>150</v>
      </c>
      <c r="U159" s="139">
        <f t="shared" si="74"/>
        <v>150</v>
      </c>
      <c r="V159" s="27">
        <f t="shared" si="75"/>
        <v>4187397.9783348865</v>
      </c>
      <c r="W159" s="27">
        <f t="shared" si="64"/>
        <v>24426.488206953487</v>
      </c>
      <c r="X159" s="27">
        <f t="shared" si="65"/>
        <v>10127.660136415338</v>
      </c>
      <c r="Y159" s="52">
        <f t="shared" si="76"/>
        <v>4177270.3181984713</v>
      </c>
    </row>
    <row r="160" spans="1:25" ht="12" customHeight="1" x14ac:dyDescent="0.35">
      <c r="C160" s="236"/>
      <c r="M160"/>
      <c r="N160"/>
      <c r="O160"/>
      <c r="P160"/>
      <c r="Q160"/>
      <c r="R160"/>
      <c r="S160" s="234">
        <f t="shared" si="63"/>
        <v>13</v>
      </c>
      <c r="T160" s="138">
        <v>151</v>
      </c>
      <c r="U160" s="139">
        <f t="shared" si="74"/>
        <v>151</v>
      </c>
      <c r="V160" s="27">
        <f t="shared" si="75"/>
        <v>4177270.3181984713</v>
      </c>
      <c r="W160" s="27">
        <f t="shared" si="64"/>
        <v>24367.410189491071</v>
      </c>
      <c r="X160" s="27">
        <f t="shared" si="65"/>
        <v>10186.738153877757</v>
      </c>
      <c r="Y160" s="52">
        <f t="shared" si="76"/>
        <v>4167083.5800445937</v>
      </c>
    </row>
    <row r="161" spans="5:25" ht="12" customHeight="1" x14ac:dyDescent="0.35">
      <c r="E161" s="237"/>
      <c r="M161"/>
      <c r="N161"/>
      <c r="O161"/>
      <c r="P161"/>
      <c r="Q161"/>
      <c r="R161"/>
      <c r="S161" s="234">
        <f t="shared" si="63"/>
        <v>13</v>
      </c>
      <c r="T161" s="138">
        <v>152</v>
      </c>
      <c r="U161" s="139">
        <f t="shared" si="74"/>
        <v>152</v>
      </c>
      <c r="V161" s="27">
        <f t="shared" si="75"/>
        <v>4167083.5800445937</v>
      </c>
      <c r="W161" s="27">
        <f t="shared" si="64"/>
        <v>24307.987550260113</v>
      </c>
      <c r="X161" s="27">
        <f t="shared" si="65"/>
        <v>10246.160793108713</v>
      </c>
      <c r="Y161" s="52">
        <f t="shared" si="76"/>
        <v>4156837.4192514848</v>
      </c>
    </row>
    <row r="162" spans="5:25" ht="12" customHeight="1" x14ac:dyDescent="0.35">
      <c r="E162" s="16"/>
      <c r="M162"/>
      <c r="N162"/>
      <c r="O162"/>
      <c r="P162"/>
      <c r="Q162"/>
      <c r="R162"/>
      <c r="S162" s="234">
        <f t="shared" si="63"/>
        <v>13</v>
      </c>
      <c r="T162" s="138">
        <v>153</v>
      </c>
      <c r="U162" s="139">
        <f t="shared" si="74"/>
        <v>153</v>
      </c>
      <c r="V162" s="27">
        <f t="shared" si="75"/>
        <v>4156837.4192514848</v>
      </c>
      <c r="W162" s="27">
        <f t="shared" si="64"/>
        <v>24248.218278966979</v>
      </c>
      <c r="X162" s="27">
        <f t="shared" si="65"/>
        <v>10305.930064401848</v>
      </c>
      <c r="Y162" s="52">
        <f t="shared" si="76"/>
        <v>4146531.4891870827</v>
      </c>
    </row>
    <row r="163" spans="5:25" ht="12" customHeight="1" x14ac:dyDescent="0.35">
      <c r="M163"/>
      <c r="N163"/>
      <c r="O163"/>
      <c r="P163"/>
      <c r="Q163"/>
      <c r="R163"/>
      <c r="S163" s="234">
        <f t="shared" si="63"/>
        <v>13</v>
      </c>
      <c r="T163" s="138">
        <v>154</v>
      </c>
      <c r="U163" s="139">
        <f t="shared" si="74"/>
        <v>154</v>
      </c>
      <c r="V163" s="27">
        <f t="shared" si="75"/>
        <v>4146531.4891870827</v>
      </c>
      <c r="W163" s="27">
        <f t="shared" si="64"/>
        <v>24188.100353591304</v>
      </c>
      <c r="X163" s="27">
        <f t="shared" si="65"/>
        <v>10366.047989777524</v>
      </c>
      <c r="Y163" s="52">
        <f t="shared" si="76"/>
        <v>4136165.441197305</v>
      </c>
    </row>
    <row r="164" spans="5:25" ht="12" customHeight="1" x14ac:dyDescent="0.35">
      <c r="M164"/>
      <c r="N164"/>
      <c r="O164"/>
      <c r="P164"/>
      <c r="Q164"/>
      <c r="R164"/>
      <c r="S164" s="234">
        <f t="shared" si="63"/>
        <v>13</v>
      </c>
      <c r="T164" s="138">
        <v>155</v>
      </c>
      <c r="U164" s="139">
        <f t="shared" si="74"/>
        <v>155</v>
      </c>
      <c r="V164" s="27">
        <f t="shared" si="75"/>
        <v>4136165.441197305</v>
      </c>
      <c r="W164" s="27">
        <f t="shared" si="64"/>
        <v>24127.6317403176</v>
      </c>
      <c r="X164" s="27">
        <f t="shared" si="65"/>
        <v>10426.516603051228</v>
      </c>
      <c r="Y164" s="52">
        <f t="shared" si="76"/>
        <v>4125738.9245942538</v>
      </c>
    </row>
    <row r="165" spans="5:25" ht="12" customHeight="1" x14ac:dyDescent="0.35">
      <c r="M165"/>
      <c r="N165"/>
      <c r="O165"/>
      <c r="P165"/>
      <c r="Q165"/>
      <c r="R165"/>
      <c r="S165" s="234">
        <f t="shared" si="63"/>
        <v>13</v>
      </c>
      <c r="T165" s="138">
        <v>156</v>
      </c>
      <c r="U165" s="139">
        <f t="shared" si="74"/>
        <v>156</v>
      </c>
      <c r="V165" s="27">
        <f t="shared" si="75"/>
        <v>4125738.9245942538</v>
      </c>
      <c r="W165" s="27">
        <f t="shared" si="64"/>
        <v>24066.810393466469</v>
      </c>
      <c r="X165" s="27">
        <f t="shared" si="65"/>
        <v>10487.337949902359</v>
      </c>
      <c r="Y165" s="52">
        <f t="shared" si="76"/>
        <v>4115251.5866443515</v>
      </c>
    </row>
    <row r="166" spans="5:25" ht="12" customHeight="1" x14ac:dyDescent="0.35">
      <c r="M166"/>
      <c r="N166"/>
      <c r="O166"/>
      <c r="P166"/>
      <c r="Q166"/>
      <c r="R166"/>
      <c r="S166" s="234">
        <f t="shared" si="63"/>
        <v>14</v>
      </c>
      <c r="T166" s="138">
        <v>157</v>
      </c>
      <c r="U166" s="139">
        <f t="shared" si="74"/>
        <v>157</v>
      </c>
      <c r="V166" s="27">
        <f t="shared" si="75"/>
        <v>4115251.5866443515</v>
      </c>
      <c r="W166" s="27">
        <f t="shared" si="64"/>
        <v>24005.634255425372</v>
      </c>
      <c r="X166" s="27">
        <f t="shared" si="65"/>
        <v>10548.514087943455</v>
      </c>
      <c r="Y166" s="52">
        <f t="shared" si="76"/>
        <v>4104703.0725564081</v>
      </c>
    </row>
    <row r="167" spans="5:25" ht="12" customHeight="1" x14ac:dyDescent="0.35">
      <c r="M167"/>
      <c r="N167"/>
      <c r="O167"/>
      <c r="P167"/>
      <c r="Q167"/>
      <c r="R167"/>
      <c r="S167" s="234">
        <f t="shared" si="63"/>
        <v>14</v>
      </c>
      <c r="T167" s="138">
        <v>158</v>
      </c>
      <c r="U167" s="139">
        <f t="shared" si="74"/>
        <v>158</v>
      </c>
      <c r="V167" s="27">
        <f t="shared" si="75"/>
        <v>4104703.0725564081</v>
      </c>
      <c r="W167" s="27">
        <f t="shared" si="64"/>
        <v>23944.101256579033</v>
      </c>
      <c r="X167" s="27">
        <f t="shared" si="65"/>
        <v>10610.047086789793</v>
      </c>
      <c r="Y167" s="52">
        <f t="shared" si="76"/>
        <v>4094093.0254696184</v>
      </c>
    </row>
    <row r="168" spans="5:25" ht="12" customHeight="1" x14ac:dyDescent="0.35">
      <c r="M168"/>
      <c r="N168"/>
      <c r="O168"/>
      <c r="P168"/>
      <c r="Q168"/>
      <c r="R168"/>
      <c r="S168" s="234">
        <f t="shared" si="63"/>
        <v>14</v>
      </c>
      <c r="T168" s="138">
        <v>159</v>
      </c>
      <c r="U168" s="139">
        <f t="shared" si="74"/>
        <v>159</v>
      </c>
      <c r="V168" s="27">
        <f t="shared" si="75"/>
        <v>4094093.0254696184</v>
      </c>
      <c r="W168" s="27">
        <f t="shared" si="64"/>
        <v>23882.209315239426</v>
      </c>
      <c r="X168" s="27">
        <f t="shared" si="65"/>
        <v>10671.9390281294</v>
      </c>
      <c r="Y168" s="52">
        <f t="shared" si="76"/>
        <v>4083421.0864414889</v>
      </c>
    </row>
    <row r="169" spans="5:25" ht="12" customHeight="1" x14ac:dyDescent="0.35">
      <c r="M169"/>
      <c r="N169"/>
      <c r="O169"/>
      <c r="P169"/>
      <c r="Q169"/>
      <c r="R169"/>
      <c r="S169" s="234">
        <f t="shared" si="63"/>
        <v>14</v>
      </c>
      <c r="T169" s="138">
        <v>160</v>
      </c>
      <c r="U169" s="139">
        <f t="shared" si="74"/>
        <v>160</v>
      </c>
      <c r="V169" s="27">
        <f t="shared" si="75"/>
        <v>4083421.0864414889</v>
      </c>
      <c r="W169" s="27">
        <f t="shared" si="64"/>
        <v>23819.956337575339</v>
      </c>
      <c r="X169" s="27">
        <f t="shared" si="65"/>
        <v>10734.192005793488</v>
      </c>
      <c r="Y169" s="52">
        <f t="shared" si="76"/>
        <v>4072686.8944356954</v>
      </c>
    </row>
    <row r="170" spans="5:25" ht="12" customHeight="1" x14ac:dyDescent="0.35">
      <c r="M170"/>
      <c r="N170"/>
      <c r="O170"/>
      <c r="P170"/>
      <c r="Q170"/>
      <c r="R170"/>
      <c r="S170" s="234">
        <f t="shared" si="63"/>
        <v>14</v>
      </c>
      <c r="T170" s="138">
        <v>161</v>
      </c>
      <c r="U170" s="139">
        <f t="shared" si="74"/>
        <v>161</v>
      </c>
      <c r="V170" s="27">
        <f t="shared" si="75"/>
        <v>4072686.8944356954</v>
      </c>
      <c r="W170" s="27">
        <f t="shared" si="64"/>
        <v>23757.340217541543</v>
      </c>
      <c r="X170" s="27">
        <f t="shared" si="65"/>
        <v>10796.808125827283</v>
      </c>
      <c r="Y170" s="52">
        <f t="shared" si="76"/>
        <v>4061890.0863098679</v>
      </c>
    </row>
    <row r="171" spans="5:25" ht="12" customHeight="1" x14ac:dyDescent="0.35">
      <c r="M171"/>
      <c r="N171"/>
      <c r="O171"/>
      <c r="P171"/>
      <c r="Q171"/>
      <c r="R171"/>
      <c r="S171" s="234">
        <f t="shared" si="63"/>
        <v>14</v>
      </c>
      <c r="T171" s="138">
        <v>162</v>
      </c>
      <c r="U171" s="139">
        <f t="shared" si="74"/>
        <v>162</v>
      </c>
      <c r="V171" s="27">
        <f t="shared" si="75"/>
        <v>4061890.0863098679</v>
      </c>
      <c r="W171" s="27">
        <f t="shared" si="64"/>
        <v>23694.358836807551</v>
      </c>
      <c r="X171" s="27">
        <f t="shared" si="65"/>
        <v>10859.789506561276</v>
      </c>
      <c r="Y171" s="52">
        <f t="shared" si="76"/>
        <v>4051030.2968033068</v>
      </c>
    </row>
    <row r="172" spans="5:25" ht="12" customHeight="1" x14ac:dyDescent="0.35">
      <c r="M172"/>
      <c r="N172"/>
      <c r="O172"/>
      <c r="P172"/>
      <c r="Q172"/>
      <c r="R172"/>
      <c r="S172" s="234">
        <f t="shared" si="63"/>
        <v>14</v>
      </c>
      <c r="T172" s="138">
        <v>163</v>
      </c>
      <c r="U172" s="139">
        <f t="shared" si="74"/>
        <v>163</v>
      </c>
      <c r="V172" s="27">
        <f t="shared" si="75"/>
        <v>4051030.2968033068</v>
      </c>
      <c r="W172" s="27">
        <f t="shared" si="64"/>
        <v>23631.010064685943</v>
      </c>
      <c r="X172" s="27">
        <f t="shared" si="65"/>
        <v>10923.138278682884</v>
      </c>
      <c r="Y172" s="52">
        <f t="shared" si="76"/>
        <v>4040107.1585246241</v>
      </c>
    </row>
    <row r="173" spans="5:25" ht="12" customHeight="1" x14ac:dyDescent="0.35">
      <c r="M173"/>
      <c r="N173"/>
      <c r="O173"/>
      <c r="P173"/>
      <c r="Q173"/>
      <c r="R173"/>
      <c r="S173" s="234">
        <f t="shared" si="63"/>
        <v>14</v>
      </c>
      <c r="T173" s="138">
        <v>164</v>
      </c>
      <c r="U173" s="139">
        <f t="shared" si="74"/>
        <v>164</v>
      </c>
      <c r="V173" s="27">
        <f t="shared" si="75"/>
        <v>4040107.1585246241</v>
      </c>
      <c r="W173" s="27">
        <f t="shared" si="64"/>
        <v>23567.291758060295</v>
      </c>
      <c r="X173" s="27">
        <f t="shared" si="65"/>
        <v>10986.856585308533</v>
      </c>
      <c r="Y173" s="52">
        <f t="shared" si="76"/>
        <v>4029120.3019393156</v>
      </c>
    </row>
    <row r="174" spans="5:25" ht="12" customHeight="1" x14ac:dyDescent="0.35">
      <c r="M174"/>
      <c r="N174"/>
      <c r="O174"/>
      <c r="P174"/>
      <c r="Q174"/>
      <c r="R174"/>
      <c r="S174" s="234">
        <f t="shared" si="63"/>
        <v>14</v>
      </c>
      <c r="T174" s="138">
        <v>165</v>
      </c>
      <c r="U174" s="139">
        <f t="shared" si="74"/>
        <v>165</v>
      </c>
      <c r="V174" s="27">
        <f t="shared" si="75"/>
        <v>4029120.3019393156</v>
      </c>
      <c r="W174" s="27">
        <f t="shared" si="64"/>
        <v>23503.201761312659</v>
      </c>
      <c r="X174" s="27">
        <f t="shared" si="65"/>
        <v>11050.946582056167</v>
      </c>
      <c r="Y174" s="52">
        <f t="shared" si="76"/>
        <v>4018069.3553572595</v>
      </c>
    </row>
    <row r="175" spans="5:25" ht="12" customHeight="1" x14ac:dyDescent="0.35">
      <c r="M175"/>
      <c r="N175"/>
      <c r="O175"/>
      <c r="P175"/>
      <c r="Q175"/>
      <c r="R175"/>
      <c r="S175" s="234">
        <f t="shared" si="63"/>
        <v>14</v>
      </c>
      <c r="T175" s="138">
        <v>166</v>
      </c>
      <c r="U175" s="139">
        <f t="shared" si="74"/>
        <v>166</v>
      </c>
      <c r="V175" s="27">
        <f t="shared" si="75"/>
        <v>4018069.3553572595</v>
      </c>
      <c r="W175" s="27">
        <f t="shared" si="64"/>
        <v>23438.737906250666</v>
      </c>
      <c r="X175" s="27">
        <f t="shared" si="65"/>
        <v>11115.41043711816</v>
      </c>
      <c r="Y175" s="52">
        <f t="shared" si="76"/>
        <v>4006953.9449201412</v>
      </c>
    </row>
    <row r="176" spans="5:25" ht="12" customHeight="1" x14ac:dyDescent="0.35">
      <c r="M176"/>
      <c r="N176"/>
      <c r="O176"/>
      <c r="P176"/>
      <c r="Q176"/>
      <c r="R176"/>
      <c r="S176" s="234">
        <f t="shared" si="63"/>
        <v>14</v>
      </c>
      <c r="T176" s="138">
        <v>167</v>
      </c>
      <c r="U176" s="139">
        <f t="shared" si="74"/>
        <v>167</v>
      </c>
      <c r="V176" s="27">
        <f t="shared" si="75"/>
        <v>4006953.9449201412</v>
      </c>
      <c r="W176" s="27">
        <f t="shared" si="64"/>
        <v>23373.898012034144</v>
      </c>
      <c r="X176" s="27">
        <f t="shared" si="65"/>
        <v>11180.250331334682</v>
      </c>
      <c r="Y176" s="52">
        <f t="shared" si="76"/>
        <v>3995773.6945888065</v>
      </c>
    </row>
    <row r="177" spans="13:25" ht="12" customHeight="1" x14ac:dyDescent="0.35">
      <c r="M177"/>
      <c r="N177"/>
      <c r="O177"/>
      <c r="P177"/>
      <c r="Q177"/>
      <c r="R177"/>
      <c r="S177" s="234">
        <f t="shared" si="63"/>
        <v>14</v>
      </c>
      <c r="T177" s="138">
        <v>168</v>
      </c>
      <c r="U177" s="139">
        <f t="shared" si="74"/>
        <v>168</v>
      </c>
      <c r="V177" s="27">
        <f t="shared" si="75"/>
        <v>3995773.6945888065</v>
      </c>
      <c r="W177" s="27">
        <f t="shared" si="64"/>
        <v>23308.679885101359</v>
      </c>
      <c r="X177" s="27">
        <f t="shared" si="65"/>
        <v>11245.468458267469</v>
      </c>
      <c r="Y177" s="52">
        <f t="shared" si="76"/>
        <v>3984528.2261305391</v>
      </c>
    </row>
    <row r="178" spans="13:25" ht="12" customHeight="1" x14ac:dyDescent="0.35">
      <c r="M178"/>
      <c r="N178"/>
      <c r="O178"/>
      <c r="P178"/>
      <c r="Q178"/>
      <c r="R178"/>
      <c r="S178" s="234">
        <f t="shared" si="63"/>
        <v>15</v>
      </c>
      <c r="T178" s="138">
        <v>169</v>
      </c>
      <c r="U178" s="139">
        <f t="shared" si="74"/>
        <v>169</v>
      </c>
      <c r="V178" s="27">
        <f t="shared" si="75"/>
        <v>3984528.2261305391</v>
      </c>
      <c r="W178" s="27">
        <f t="shared" si="64"/>
        <v>23243.081319094799</v>
      </c>
      <c r="X178" s="27">
        <f t="shared" si="65"/>
        <v>11311.067024274027</v>
      </c>
      <c r="Y178" s="52">
        <f t="shared" si="76"/>
        <v>3973217.1591062653</v>
      </c>
    </row>
    <row r="179" spans="13:25" ht="12" customHeight="1" x14ac:dyDescent="0.35">
      <c r="M179"/>
      <c r="N179"/>
      <c r="O179"/>
      <c r="P179"/>
      <c r="Q179"/>
      <c r="R179"/>
      <c r="S179" s="234">
        <f t="shared" si="63"/>
        <v>15</v>
      </c>
      <c r="T179" s="138">
        <v>170</v>
      </c>
      <c r="U179" s="139">
        <f t="shared" si="74"/>
        <v>170</v>
      </c>
      <c r="V179" s="27">
        <f t="shared" si="75"/>
        <v>3973217.1591062653</v>
      </c>
      <c r="W179" s="27">
        <f t="shared" si="64"/>
        <v>23177.100094786532</v>
      </c>
      <c r="X179" s="27">
        <f t="shared" si="65"/>
        <v>11377.048248582294</v>
      </c>
      <c r="Y179" s="52">
        <f t="shared" si="76"/>
        <v>3961840.1108576828</v>
      </c>
    </row>
    <row r="180" spans="13:25" ht="12" customHeight="1" x14ac:dyDescent="0.35">
      <c r="M180"/>
      <c r="N180"/>
      <c r="O180"/>
      <c r="P180"/>
      <c r="Q180"/>
      <c r="R180"/>
      <c r="S180" s="234">
        <f t="shared" si="63"/>
        <v>15</v>
      </c>
      <c r="T180" s="138">
        <v>171</v>
      </c>
      <c r="U180" s="139">
        <f t="shared" si="74"/>
        <v>171</v>
      </c>
      <c r="V180" s="27">
        <f t="shared" si="75"/>
        <v>3961840.1108576828</v>
      </c>
      <c r="W180" s="27">
        <f t="shared" si="64"/>
        <v>23110.733980003133</v>
      </c>
      <c r="X180" s="27">
        <f t="shared" si="65"/>
        <v>11443.414363365691</v>
      </c>
      <c r="Y180" s="52">
        <f t="shared" si="76"/>
        <v>3950396.6964943171</v>
      </c>
    </row>
    <row r="181" spans="13:25" ht="12" customHeight="1" x14ac:dyDescent="0.35">
      <c r="M181"/>
      <c r="N181"/>
      <c r="O181"/>
      <c r="P181"/>
      <c r="Q181"/>
      <c r="R181"/>
      <c r="S181" s="234">
        <f t="shared" si="63"/>
        <v>15</v>
      </c>
      <c r="T181" s="138">
        <v>172</v>
      </c>
      <c r="U181" s="139">
        <f t="shared" si="74"/>
        <v>172</v>
      </c>
      <c r="V181" s="27">
        <f t="shared" si="75"/>
        <v>3950396.6964943171</v>
      </c>
      <c r="W181" s="27">
        <f t="shared" si="64"/>
        <v>23043.980729550171</v>
      </c>
      <c r="X181" s="27">
        <f t="shared" si="65"/>
        <v>11510.167613818656</v>
      </c>
      <c r="Y181" s="52">
        <f t="shared" si="76"/>
        <v>3938886.5288804984</v>
      </c>
    </row>
    <row r="182" spans="13:25" ht="12" customHeight="1" x14ac:dyDescent="0.35">
      <c r="M182"/>
      <c r="N182"/>
      <c r="O182"/>
      <c r="P182"/>
      <c r="Q182"/>
      <c r="R182"/>
      <c r="S182" s="234">
        <f t="shared" si="63"/>
        <v>15</v>
      </c>
      <c r="T182" s="138">
        <v>173</v>
      </c>
      <c r="U182" s="139">
        <f t="shared" si="74"/>
        <v>173</v>
      </c>
      <c r="V182" s="27">
        <f t="shared" si="75"/>
        <v>3938886.5288804984</v>
      </c>
      <c r="W182" s="27">
        <f t="shared" si="64"/>
        <v>22976.838085136224</v>
      </c>
      <c r="X182" s="27">
        <f t="shared" si="65"/>
        <v>11577.310258232601</v>
      </c>
      <c r="Y182" s="52">
        <f t="shared" si="76"/>
        <v>3927309.2186222658</v>
      </c>
    </row>
    <row r="183" spans="13:25" ht="12" customHeight="1" x14ac:dyDescent="0.35">
      <c r="M183"/>
      <c r="N183"/>
      <c r="O183"/>
      <c r="P183"/>
      <c r="Q183"/>
      <c r="R183"/>
      <c r="S183" s="234">
        <f t="shared" si="63"/>
        <v>15</v>
      </c>
      <c r="T183" s="138">
        <v>174</v>
      </c>
      <c r="U183" s="139">
        <f t="shared" si="74"/>
        <v>174</v>
      </c>
      <c r="V183" s="27">
        <f t="shared" si="75"/>
        <v>3927309.2186222658</v>
      </c>
      <c r="W183" s="27">
        <f t="shared" si="64"/>
        <v>22909.303775296539</v>
      </c>
      <c r="X183" s="27">
        <f t="shared" si="65"/>
        <v>11644.844568072289</v>
      </c>
      <c r="Y183" s="52">
        <f t="shared" si="76"/>
        <v>3915664.3740541935</v>
      </c>
    </row>
    <row r="184" spans="13:25" ht="12" customHeight="1" x14ac:dyDescent="0.35">
      <c r="M184"/>
      <c r="N184"/>
      <c r="O184"/>
      <c r="P184"/>
      <c r="Q184"/>
      <c r="R184"/>
      <c r="S184" s="234">
        <f t="shared" si="63"/>
        <v>15</v>
      </c>
      <c r="T184" s="138">
        <v>175</v>
      </c>
      <c r="U184" s="139">
        <f t="shared" si="74"/>
        <v>175</v>
      </c>
      <c r="V184" s="27">
        <f t="shared" si="75"/>
        <v>3915664.3740541935</v>
      </c>
      <c r="W184" s="27">
        <f t="shared" si="64"/>
        <v>22841.375515316115</v>
      </c>
      <c r="X184" s="27">
        <f t="shared" si="65"/>
        <v>11712.772828052712</v>
      </c>
      <c r="Y184" s="52">
        <f t="shared" si="76"/>
        <v>3903951.6012261407</v>
      </c>
    </row>
    <row r="185" spans="13:25" ht="12" customHeight="1" x14ac:dyDescent="0.35">
      <c r="M185"/>
      <c r="N185"/>
      <c r="O185"/>
      <c r="P185"/>
      <c r="Q185"/>
      <c r="R185"/>
      <c r="S185" s="234">
        <f t="shared" si="63"/>
        <v>15</v>
      </c>
      <c r="T185" s="138">
        <v>176</v>
      </c>
      <c r="U185" s="139">
        <f t="shared" si="74"/>
        <v>176</v>
      </c>
      <c r="V185" s="27">
        <f t="shared" si="75"/>
        <v>3903951.6012261407</v>
      </c>
      <c r="W185" s="27">
        <f t="shared" si="64"/>
        <v>22773.051007152473</v>
      </c>
      <c r="X185" s="27">
        <f t="shared" si="65"/>
        <v>11781.097336216353</v>
      </c>
      <c r="Y185" s="52">
        <f t="shared" si="76"/>
        <v>3892170.5038899244</v>
      </c>
    </row>
    <row r="186" spans="13:25" ht="12" customHeight="1" x14ac:dyDescent="0.35">
      <c r="M186"/>
      <c r="N186"/>
      <c r="O186"/>
      <c r="P186"/>
      <c r="Q186"/>
      <c r="R186"/>
      <c r="S186" s="234">
        <f t="shared" si="63"/>
        <v>15</v>
      </c>
      <c r="T186" s="138">
        <v>177</v>
      </c>
      <c r="U186" s="139">
        <f t="shared" si="74"/>
        <v>177</v>
      </c>
      <c r="V186" s="27">
        <f t="shared" si="75"/>
        <v>3892170.5038899244</v>
      </c>
      <c r="W186" s="27">
        <f t="shared" si="64"/>
        <v>22704.327939357878</v>
      </c>
      <c r="X186" s="27">
        <f t="shared" si="65"/>
        <v>11849.820404010947</v>
      </c>
      <c r="Y186" s="52">
        <f t="shared" si="76"/>
        <v>3880320.6834859136</v>
      </c>
    </row>
    <row r="187" spans="13:25" ht="12" customHeight="1" x14ac:dyDescent="0.35">
      <c r="M187"/>
      <c r="N187"/>
      <c r="O187"/>
      <c r="P187"/>
      <c r="Q187"/>
      <c r="R187"/>
      <c r="S187" s="234">
        <f t="shared" si="63"/>
        <v>15</v>
      </c>
      <c r="T187" s="138">
        <v>178</v>
      </c>
      <c r="U187" s="139">
        <f t="shared" si="74"/>
        <v>178</v>
      </c>
      <c r="V187" s="27">
        <f t="shared" si="75"/>
        <v>3880320.6834859136</v>
      </c>
      <c r="W187" s="27">
        <f t="shared" si="64"/>
        <v>22635.20398700115</v>
      </c>
      <c r="X187" s="27">
        <f t="shared" si="65"/>
        <v>11918.944356367678</v>
      </c>
      <c r="Y187" s="52">
        <f t="shared" si="76"/>
        <v>3868401.7391295461</v>
      </c>
    </row>
    <row r="188" spans="13:25" ht="12" customHeight="1" x14ac:dyDescent="0.35">
      <c r="M188"/>
      <c r="N188"/>
      <c r="O188"/>
      <c r="P188"/>
      <c r="Q188"/>
      <c r="R188"/>
      <c r="S188" s="234">
        <f t="shared" si="63"/>
        <v>15</v>
      </c>
      <c r="T188" s="138">
        <v>179</v>
      </c>
      <c r="U188" s="139">
        <f t="shared" si="74"/>
        <v>179</v>
      </c>
      <c r="V188" s="27">
        <f t="shared" si="75"/>
        <v>3868401.7391295461</v>
      </c>
      <c r="W188" s="27">
        <f t="shared" si="64"/>
        <v>22565.676811589005</v>
      </c>
      <c r="X188" s="27">
        <f t="shared" si="65"/>
        <v>11988.471531779822</v>
      </c>
      <c r="Y188" s="52">
        <f t="shared" si="76"/>
        <v>3856413.2675977661</v>
      </c>
    </row>
    <row r="189" spans="13:25" ht="12" customHeight="1" x14ac:dyDescent="0.35">
      <c r="M189"/>
      <c r="N189"/>
      <c r="O189"/>
      <c r="P189"/>
      <c r="Q189"/>
      <c r="R189"/>
      <c r="S189" s="234">
        <f t="shared" si="63"/>
        <v>15</v>
      </c>
      <c r="T189" s="138">
        <v>180</v>
      </c>
      <c r="U189" s="139">
        <f t="shared" si="74"/>
        <v>180</v>
      </c>
      <c r="V189" s="27">
        <f t="shared" si="75"/>
        <v>3856413.2675977661</v>
      </c>
      <c r="W189" s="27">
        <f t="shared" si="64"/>
        <v>22495.744060986955</v>
      </c>
      <c r="X189" s="27">
        <f t="shared" si="65"/>
        <v>12058.404282381871</v>
      </c>
      <c r="Y189" s="52">
        <f t="shared" si="76"/>
        <v>3844354.8633153844</v>
      </c>
    </row>
    <row r="190" spans="13:25" ht="12" customHeight="1" x14ac:dyDescent="0.35">
      <c r="M190"/>
      <c r="N190"/>
      <c r="O190"/>
      <c r="P190"/>
      <c r="Q190"/>
      <c r="R190"/>
      <c r="S190" s="234">
        <f t="shared" si="63"/>
        <v>16</v>
      </c>
      <c r="T190" s="138">
        <v>181</v>
      </c>
      <c r="U190" s="139">
        <f t="shared" si="74"/>
        <v>181</v>
      </c>
      <c r="V190" s="27">
        <f t="shared" si="75"/>
        <v>3844354.8633153844</v>
      </c>
      <c r="W190" s="27">
        <f t="shared" si="64"/>
        <v>22425.403369339729</v>
      </c>
      <c r="X190" s="27">
        <f t="shared" si="65"/>
        <v>12128.744974029099</v>
      </c>
      <c r="Y190" s="52">
        <f t="shared" si="76"/>
        <v>3832226.1183413551</v>
      </c>
    </row>
    <row r="191" spans="13:25" ht="12" customHeight="1" x14ac:dyDescent="0.35">
      <c r="M191"/>
      <c r="N191"/>
      <c r="O191"/>
      <c r="P191"/>
      <c r="Q191"/>
      <c r="R191"/>
      <c r="S191" s="234">
        <f t="shared" si="63"/>
        <v>16</v>
      </c>
      <c r="T191" s="138">
        <v>182</v>
      </c>
      <c r="U191" s="139">
        <f t="shared" si="74"/>
        <v>182</v>
      </c>
      <c r="V191" s="27">
        <f t="shared" si="75"/>
        <v>3832226.1183413551</v>
      </c>
      <c r="W191" s="27">
        <f t="shared" si="64"/>
        <v>22354.652356991224</v>
      </c>
      <c r="X191" s="27">
        <f t="shared" si="65"/>
        <v>12199.495986377602</v>
      </c>
      <c r="Y191" s="52">
        <f t="shared" si="76"/>
        <v>3820026.6223549773</v>
      </c>
    </row>
    <row r="192" spans="13:25" ht="12" customHeight="1" x14ac:dyDescent="0.35">
      <c r="M192"/>
      <c r="N192"/>
      <c r="O192"/>
      <c r="P192"/>
      <c r="Q192"/>
      <c r="R192"/>
      <c r="S192" s="234">
        <f t="shared" si="63"/>
        <v>16</v>
      </c>
      <c r="T192" s="138">
        <v>183</v>
      </c>
      <c r="U192" s="139">
        <f t="shared" si="74"/>
        <v>183</v>
      </c>
      <c r="V192" s="27">
        <f t="shared" si="75"/>
        <v>3820026.6223549773</v>
      </c>
      <c r="W192" s="27">
        <f t="shared" si="64"/>
        <v>22283.488630404019</v>
      </c>
      <c r="X192" s="27">
        <f t="shared" si="65"/>
        <v>12270.659712964805</v>
      </c>
      <c r="Y192" s="52">
        <f t="shared" si="76"/>
        <v>3807755.9626420126</v>
      </c>
    </row>
    <row r="193" spans="13:25" ht="12" customHeight="1" x14ac:dyDescent="0.35">
      <c r="M193"/>
      <c r="N193"/>
      <c r="O193"/>
      <c r="P193"/>
      <c r="Q193"/>
      <c r="R193"/>
      <c r="S193" s="234">
        <f t="shared" si="63"/>
        <v>16</v>
      </c>
      <c r="T193" s="138">
        <v>184</v>
      </c>
      <c r="U193" s="139">
        <f t="shared" si="74"/>
        <v>184</v>
      </c>
      <c r="V193" s="27">
        <f t="shared" si="75"/>
        <v>3807755.9626420126</v>
      </c>
      <c r="W193" s="27">
        <f t="shared" si="64"/>
        <v>22211.909782078394</v>
      </c>
      <c r="X193" s="27">
        <f t="shared" si="65"/>
        <v>12342.238561290433</v>
      </c>
      <c r="Y193" s="52">
        <f t="shared" si="76"/>
        <v>3795413.7240807223</v>
      </c>
    </row>
    <row r="194" spans="13:25" ht="12" customHeight="1" x14ac:dyDescent="0.35">
      <c r="M194"/>
      <c r="N194"/>
      <c r="O194"/>
      <c r="P194"/>
      <c r="Q194"/>
      <c r="R194"/>
      <c r="S194" s="234">
        <f t="shared" si="63"/>
        <v>16</v>
      </c>
      <c r="T194" s="138">
        <v>185</v>
      </c>
      <c r="U194" s="139">
        <f t="shared" si="74"/>
        <v>185</v>
      </c>
      <c r="V194" s="27">
        <f t="shared" si="75"/>
        <v>3795413.7240807223</v>
      </c>
      <c r="W194" s="27">
        <f t="shared" si="64"/>
        <v>22139.913390470865</v>
      </c>
      <c r="X194" s="27">
        <f t="shared" si="65"/>
        <v>12414.234952897961</v>
      </c>
      <c r="Y194" s="52">
        <f t="shared" si="76"/>
        <v>3782999.4891278245</v>
      </c>
    </row>
    <row r="195" spans="13:25" ht="12" customHeight="1" x14ac:dyDescent="0.35">
      <c r="M195"/>
      <c r="N195"/>
      <c r="O195"/>
      <c r="P195"/>
      <c r="Q195"/>
      <c r="R195"/>
      <c r="S195" s="234">
        <f t="shared" si="63"/>
        <v>16</v>
      </c>
      <c r="T195" s="138">
        <v>186</v>
      </c>
      <c r="U195" s="139">
        <f t="shared" si="74"/>
        <v>186</v>
      </c>
      <c r="V195" s="27">
        <f t="shared" si="75"/>
        <v>3782999.4891278245</v>
      </c>
      <c r="W195" s="27">
        <f t="shared" si="64"/>
        <v>22067.497019912291</v>
      </c>
      <c r="X195" s="27">
        <f t="shared" si="65"/>
        <v>12486.651323456535</v>
      </c>
      <c r="Y195" s="52">
        <f t="shared" si="76"/>
        <v>3770512.8378043682</v>
      </c>
    </row>
    <row r="196" spans="13:25" ht="12" customHeight="1" x14ac:dyDescent="0.35">
      <c r="M196"/>
      <c r="N196"/>
      <c r="O196"/>
      <c r="P196"/>
      <c r="Q196"/>
      <c r="R196"/>
      <c r="S196" s="234">
        <f t="shared" si="63"/>
        <v>16</v>
      </c>
      <c r="T196" s="138">
        <v>187</v>
      </c>
      <c r="U196" s="139">
        <f t="shared" si="74"/>
        <v>187</v>
      </c>
      <c r="V196" s="27">
        <f t="shared" si="75"/>
        <v>3770512.8378043682</v>
      </c>
      <c r="W196" s="27">
        <f t="shared" si="64"/>
        <v>21994.658220525467</v>
      </c>
      <c r="X196" s="27">
        <f t="shared" si="65"/>
        <v>12559.490122843361</v>
      </c>
      <c r="Y196" s="52">
        <f t="shared" si="76"/>
        <v>3757953.3476815247</v>
      </c>
    </row>
    <row r="197" spans="13:25" ht="12" customHeight="1" x14ac:dyDescent="0.35">
      <c r="M197"/>
      <c r="N197"/>
      <c r="O197"/>
      <c r="P197"/>
      <c r="Q197"/>
      <c r="R197"/>
      <c r="S197" s="234">
        <f t="shared" si="63"/>
        <v>16</v>
      </c>
      <c r="T197" s="138">
        <v>188</v>
      </c>
      <c r="U197" s="139">
        <f t="shared" si="74"/>
        <v>188</v>
      </c>
      <c r="V197" s="27">
        <f t="shared" si="75"/>
        <v>3757953.3476815247</v>
      </c>
      <c r="W197" s="27">
        <f t="shared" si="64"/>
        <v>21921.394528142213</v>
      </c>
      <c r="X197" s="27">
        <f t="shared" si="65"/>
        <v>12632.753815226615</v>
      </c>
      <c r="Y197" s="52">
        <f t="shared" si="76"/>
        <v>3745320.593866298</v>
      </c>
    </row>
    <row r="198" spans="13:25" ht="12" customHeight="1" x14ac:dyDescent="0.35">
      <c r="M198"/>
      <c r="N198"/>
      <c r="O198"/>
      <c r="P198"/>
      <c r="Q198"/>
      <c r="R198"/>
      <c r="S198" s="234">
        <f t="shared" si="63"/>
        <v>16</v>
      </c>
      <c r="T198" s="138">
        <v>189</v>
      </c>
      <c r="U198" s="139">
        <f t="shared" si="74"/>
        <v>189</v>
      </c>
      <c r="V198" s="27">
        <f t="shared" si="75"/>
        <v>3745320.593866298</v>
      </c>
      <c r="W198" s="27">
        <f t="shared" si="64"/>
        <v>21847.703464220056</v>
      </c>
      <c r="X198" s="27">
        <f t="shared" si="65"/>
        <v>12706.44487914877</v>
      </c>
      <c r="Y198" s="52">
        <f t="shared" si="76"/>
        <v>3732614.1489871494</v>
      </c>
    </row>
    <row r="199" spans="13:25" ht="12" customHeight="1" x14ac:dyDescent="0.35">
      <c r="M199"/>
      <c r="N199"/>
      <c r="O199"/>
      <c r="P199"/>
      <c r="Q199"/>
      <c r="R199"/>
      <c r="S199" s="234">
        <f t="shared" si="63"/>
        <v>16</v>
      </c>
      <c r="T199" s="138">
        <v>190</v>
      </c>
      <c r="U199" s="139">
        <f t="shared" si="74"/>
        <v>190</v>
      </c>
      <c r="V199" s="27">
        <f t="shared" si="75"/>
        <v>3732614.1489871494</v>
      </c>
      <c r="W199" s="27">
        <f t="shared" si="64"/>
        <v>21773.582535758356</v>
      </c>
      <c r="X199" s="27">
        <f t="shared" si="65"/>
        <v>12780.56580761047</v>
      </c>
      <c r="Y199" s="52">
        <f t="shared" si="76"/>
        <v>3719833.5831795391</v>
      </c>
    </row>
    <row r="200" spans="13:25" ht="12" customHeight="1" x14ac:dyDescent="0.35">
      <c r="M200"/>
      <c r="N200"/>
      <c r="O200"/>
      <c r="P200"/>
      <c r="Q200"/>
      <c r="R200"/>
      <c r="S200" s="234">
        <f t="shared" si="63"/>
        <v>16</v>
      </c>
      <c r="T200" s="138">
        <v>191</v>
      </c>
      <c r="U200" s="139">
        <f t="shared" si="74"/>
        <v>191</v>
      </c>
      <c r="V200" s="27">
        <f t="shared" si="75"/>
        <v>3719833.5831795391</v>
      </c>
      <c r="W200" s="27">
        <f t="shared" si="64"/>
        <v>21699.029235213959</v>
      </c>
      <c r="X200" s="27">
        <f t="shared" si="65"/>
        <v>12855.119108154866</v>
      </c>
      <c r="Y200" s="52">
        <f t="shared" si="76"/>
        <v>3706978.4640713842</v>
      </c>
    </row>
    <row r="201" spans="13:25" ht="12" customHeight="1" x14ac:dyDescent="0.35">
      <c r="M201"/>
      <c r="N201"/>
      <c r="O201"/>
      <c r="P201"/>
      <c r="Q201"/>
      <c r="R201"/>
      <c r="S201" s="234">
        <f t="shared" si="63"/>
        <v>16</v>
      </c>
      <c r="T201" s="138">
        <v>192</v>
      </c>
      <c r="U201" s="139">
        <f t="shared" si="74"/>
        <v>192</v>
      </c>
      <c r="V201" s="27">
        <f t="shared" si="75"/>
        <v>3706978.4640713842</v>
      </c>
      <c r="W201" s="27">
        <f t="shared" si="64"/>
        <v>21624.041040416389</v>
      </c>
      <c r="X201" s="27">
        <f t="shared" si="65"/>
        <v>12930.107302952438</v>
      </c>
      <c r="Y201" s="52">
        <f t="shared" si="76"/>
        <v>3694048.3567684316</v>
      </c>
    </row>
    <row r="202" spans="13:25" ht="12" customHeight="1" x14ac:dyDescent="0.35">
      <c r="M202"/>
      <c r="N202"/>
      <c r="O202"/>
      <c r="P202"/>
      <c r="Q202"/>
      <c r="R202"/>
      <c r="S202" s="234">
        <f t="shared" si="63"/>
        <v>17</v>
      </c>
      <c r="T202" s="138">
        <v>193</v>
      </c>
      <c r="U202" s="139">
        <f t="shared" si="74"/>
        <v>193</v>
      </c>
      <c r="V202" s="27">
        <f t="shared" si="75"/>
        <v>3694048.3567684316</v>
      </c>
      <c r="W202" s="27">
        <f t="shared" si="64"/>
        <v>21548.615414482498</v>
      </c>
      <c r="X202" s="27">
        <f t="shared" si="65"/>
        <v>13005.532928886327</v>
      </c>
      <c r="Y202" s="52">
        <f t="shared" si="76"/>
        <v>3681042.8238395452</v>
      </c>
    </row>
    <row r="203" spans="13:25" ht="12" customHeight="1" x14ac:dyDescent="0.35">
      <c r="M203"/>
      <c r="N203"/>
      <c r="O203"/>
      <c r="P203"/>
      <c r="Q203"/>
      <c r="R203"/>
      <c r="S203" s="234">
        <f t="shared" ref="S203:S266" si="77">ROUNDUP(T203/12,0)</f>
        <v>17</v>
      </c>
      <c r="T203" s="138">
        <v>194</v>
      </c>
      <c r="U203" s="139">
        <f t="shared" si="74"/>
        <v>194</v>
      </c>
      <c r="V203" s="27">
        <f t="shared" si="75"/>
        <v>3681042.8238395452</v>
      </c>
      <c r="W203" s="27">
        <f t="shared" ref="W203:W266" si="78">IF(ROUND(V203,0)=0,0,$D$11/12-X203)</f>
        <v>21472.749805730666</v>
      </c>
      <c r="X203" s="27">
        <f t="shared" ref="X203:X266" si="79">IFERROR(-PPMT($E$10,U203,$E$9,$E$6),0)</f>
        <v>13081.398537638161</v>
      </c>
      <c r="Y203" s="52">
        <f t="shared" si="76"/>
        <v>3667961.4253019071</v>
      </c>
    </row>
    <row r="204" spans="13:25" ht="12" customHeight="1" x14ac:dyDescent="0.35">
      <c r="M204"/>
      <c r="N204"/>
      <c r="O204"/>
      <c r="P204"/>
      <c r="Q204"/>
      <c r="R204"/>
      <c r="S204" s="234">
        <f t="shared" si="77"/>
        <v>17</v>
      </c>
      <c r="T204" s="138">
        <v>195</v>
      </c>
      <c r="U204" s="139">
        <f t="shared" si="74"/>
        <v>195</v>
      </c>
      <c r="V204" s="27">
        <f t="shared" si="75"/>
        <v>3667961.4253019071</v>
      </c>
      <c r="W204" s="27">
        <f t="shared" si="78"/>
        <v>21396.441647594442</v>
      </c>
      <c r="X204" s="27">
        <f t="shared" si="79"/>
        <v>13157.706695774385</v>
      </c>
      <c r="Y204" s="52">
        <f t="shared" si="76"/>
        <v>3654803.7186061325</v>
      </c>
    </row>
    <row r="205" spans="13:25" ht="12" customHeight="1" x14ac:dyDescent="0.35">
      <c r="M205"/>
      <c r="N205"/>
      <c r="O205"/>
      <c r="P205"/>
      <c r="Q205"/>
      <c r="R205"/>
      <c r="S205" s="234">
        <f t="shared" si="77"/>
        <v>17</v>
      </c>
      <c r="T205" s="138">
        <v>196</v>
      </c>
      <c r="U205" s="139">
        <f t="shared" si="74"/>
        <v>196</v>
      </c>
      <c r="V205" s="27">
        <f t="shared" si="75"/>
        <v>3654803.7186061325</v>
      </c>
      <c r="W205" s="27">
        <f t="shared" si="78"/>
        <v>21319.688358535757</v>
      </c>
      <c r="X205" s="27">
        <f t="shared" si="79"/>
        <v>13234.459984833069</v>
      </c>
      <c r="Y205" s="52">
        <f t="shared" si="76"/>
        <v>3641569.2586212996</v>
      </c>
    </row>
    <row r="206" spans="13:25" ht="12" customHeight="1" x14ac:dyDescent="0.35">
      <c r="M206"/>
      <c r="N206"/>
      <c r="O206"/>
      <c r="P206"/>
      <c r="Q206"/>
      <c r="R206"/>
      <c r="S206" s="234">
        <f t="shared" si="77"/>
        <v>17</v>
      </c>
      <c r="T206" s="138">
        <v>197</v>
      </c>
      <c r="U206" s="139">
        <f t="shared" si="74"/>
        <v>197</v>
      </c>
      <c r="V206" s="27">
        <f t="shared" si="75"/>
        <v>3641569.2586212996</v>
      </c>
      <c r="W206" s="27">
        <f t="shared" si="78"/>
        <v>21242.487341957567</v>
      </c>
      <c r="X206" s="27">
        <f t="shared" si="79"/>
        <v>13311.661001411261</v>
      </c>
      <c r="Y206" s="52">
        <f t="shared" si="76"/>
        <v>3628257.5976198884</v>
      </c>
    </row>
    <row r="207" spans="13:25" ht="12" customHeight="1" x14ac:dyDescent="0.35">
      <c r="M207"/>
      <c r="N207"/>
      <c r="O207"/>
      <c r="P207"/>
      <c r="Q207"/>
      <c r="R207"/>
      <c r="S207" s="234">
        <f t="shared" si="77"/>
        <v>17</v>
      </c>
      <c r="T207" s="138">
        <v>198</v>
      </c>
      <c r="U207" s="139">
        <f t="shared" si="74"/>
        <v>198</v>
      </c>
      <c r="V207" s="27">
        <f t="shared" si="75"/>
        <v>3628257.5976198884</v>
      </c>
      <c r="W207" s="27">
        <f t="shared" si="78"/>
        <v>21164.835986115999</v>
      </c>
      <c r="X207" s="27">
        <f t="shared" si="79"/>
        <v>13389.312357252826</v>
      </c>
      <c r="Y207" s="52">
        <f t="shared" si="76"/>
        <v>3614868.2852626354</v>
      </c>
    </row>
    <row r="208" spans="13:25" ht="12" customHeight="1" x14ac:dyDescent="0.35">
      <c r="M208"/>
      <c r="N208"/>
      <c r="O208"/>
      <c r="P208"/>
      <c r="Q208"/>
      <c r="R208"/>
      <c r="S208" s="234">
        <f t="shared" si="77"/>
        <v>17</v>
      </c>
      <c r="T208" s="138">
        <v>199</v>
      </c>
      <c r="U208" s="139">
        <f t="shared" si="74"/>
        <v>199</v>
      </c>
      <c r="V208" s="27">
        <f t="shared" si="75"/>
        <v>3614868.2852626354</v>
      </c>
      <c r="W208" s="27">
        <f t="shared" si="78"/>
        <v>21086.731664032024</v>
      </c>
      <c r="X208" s="27">
        <f t="shared" si="79"/>
        <v>13467.416679336802</v>
      </c>
      <c r="Y208" s="52">
        <f t="shared" si="76"/>
        <v>3601400.8685832988</v>
      </c>
    </row>
    <row r="209" spans="13:25" ht="12" customHeight="1" x14ac:dyDescent="0.35">
      <c r="M209"/>
      <c r="N209"/>
      <c r="O209"/>
      <c r="P209"/>
      <c r="Q209"/>
      <c r="R209"/>
      <c r="S209" s="234">
        <f t="shared" si="77"/>
        <v>17</v>
      </c>
      <c r="T209" s="138">
        <v>200</v>
      </c>
      <c r="U209" s="139">
        <f t="shared" si="74"/>
        <v>200</v>
      </c>
      <c r="V209" s="27">
        <f t="shared" si="75"/>
        <v>3601400.8685832988</v>
      </c>
      <c r="W209" s="27">
        <f t="shared" si="78"/>
        <v>21008.17173340256</v>
      </c>
      <c r="X209" s="27">
        <f t="shared" si="79"/>
        <v>13545.976609966268</v>
      </c>
      <c r="Y209" s="52">
        <f t="shared" si="76"/>
        <v>3587854.8919733325</v>
      </c>
    </row>
    <row r="210" spans="13:25" ht="12" customHeight="1" x14ac:dyDescent="0.35">
      <c r="M210"/>
      <c r="N210"/>
      <c r="O210"/>
      <c r="P210"/>
      <c r="Q210"/>
      <c r="R210"/>
      <c r="S210" s="234">
        <f t="shared" si="77"/>
        <v>17</v>
      </c>
      <c r="T210" s="138">
        <v>201</v>
      </c>
      <c r="U210" s="139">
        <f t="shared" si="74"/>
        <v>201</v>
      </c>
      <c r="V210" s="27">
        <f t="shared" si="75"/>
        <v>3587854.8919733325</v>
      </c>
      <c r="W210" s="27">
        <f t="shared" si="78"/>
        <v>20929.15353651109</v>
      </c>
      <c r="X210" s="27">
        <f t="shared" si="79"/>
        <v>13624.994806857736</v>
      </c>
      <c r="Y210" s="52">
        <f t="shared" si="76"/>
        <v>3574229.8971664747</v>
      </c>
    </row>
    <row r="211" spans="13:25" ht="12" customHeight="1" x14ac:dyDescent="0.35">
      <c r="M211"/>
      <c r="N211"/>
      <c r="O211"/>
      <c r="P211"/>
      <c r="Q211"/>
      <c r="R211"/>
      <c r="S211" s="234">
        <f t="shared" si="77"/>
        <v>17</v>
      </c>
      <c r="T211" s="138">
        <v>202</v>
      </c>
      <c r="U211" s="139">
        <f t="shared" si="74"/>
        <v>202</v>
      </c>
      <c r="V211" s="27">
        <f t="shared" si="75"/>
        <v>3574229.8971664747</v>
      </c>
      <c r="W211" s="27">
        <f t="shared" si="78"/>
        <v>20849.674400137752</v>
      </c>
      <c r="X211" s="27">
        <f t="shared" si="79"/>
        <v>13704.473943231073</v>
      </c>
      <c r="Y211" s="52">
        <f t="shared" si="76"/>
        <v>3560525.4232232436</v>
      </c>
    </row>
    <row r="212" spans="13:25" ht="12" customHeight="1" x14ac:dyDescent="0.35">
      <c r="M212"/>
      <c r="N212"/>
      <c r="O212"/>
      <c r="P212"/>
      <c r="Q212"/>
      <c r="R212"/>
      <c r="S212" s="234">
        <f t="shared" si="77"/>
        <v>17</v>
      </c>
      <c r="T212" s="138">
        <v>203</v>
      </c>
      <c r="U212" s="139">
        <f t="shared" si="74"/>
        <v>203</v>
      </c>
      <c r="V212" s="27">
        <f t="shared" si="75"/>
        <v>3560525.4232232436</v>
      </c>
      <c r="W212" s="27">
        <f t="shared" si="78"/>
        <v>20769.731635468903</v>
      </c>
      <c r="X212" s="27">
        <f t="shared" si="79"/>
        <v>13784.416707899922</v>
      </c>
      <c r="Y212" s="52">
        <f t="shared" si="76"/>
        <v>3546741.0065153437</v>
      </c>
    </row>
    <row r="213" spans="13:25" ht="12" customHeight="1" x14ac:dyDescent="0.35">
      <c r="M213"/>
      <c r="N213"/>
      <c r="O213"/>
      <c r="P213"/>
      <c r="Q213"/>
      <c r="R213"/>
      <c r="S213" s="234">
        <f t="shared" si="77"/>
        <v>17</v>
      </c>
      <c r="T213" s="138">
        <v>204</v>
      </c>
      <c r="U213" s="139">
        <f t="shared" si="74"/>
        <v>204</v>
      </c>
      <c r="V213" s="27">
        <f t="shared" si="75"/>
        <v>3546741.0065153437</v>
      </c>
      <c r="W213" s="27">
        <f t="shared" si="78"/>
        <v>20689.322538006156</v>
      </c>
      <c r="X213" s="27">
        <f t="shared" si="79"/>
        <v>13864.825805362671</v>
      </c>
      <c r="Y213" s="52">
        <f t="shared" si="76"/>
        <v>3532876.1807099809</v>
      </c>
    </row>
    <row r="214" spans="13:25" ht="12" customHeight="1" x14ac:dyDescent="0.35">
      <c r="M214"/>
      <c r="N214"/>
      <c r="O214"/>
      <c r="P214"/>
      <c r="Q214"/>
      <c r="R214"/>
      <c r="S214" s="234">
        <f t="shared" si="77"/>
        <v>18</v>
      </c>
      <c r="T214" s="138">
        <v>205</v>
      </c>
      <c r="U214" s="139">
        <f t="shared" si="74"/>
        <v>205</v>
      </c>
      <c r="V214" s="27">
        <f t="shared" si="75"/>
        <v>3532876.1807099809</v>
      </c>
      <c r="W214" s="27">
        <f t="shared" si="78"/>
        <v>20608.444387474872</v>
      </c>
      <c r="X214" s="27">
        <f t="shared" si="79"/>
        <v>13945.703955893954</v>
      </c>
      <c r="Y214" s="52">
        <f t="shared" si="76"/>
        <v>3518930.476754087</v>
      </c>
    </row>
    <row r="215" spans="13:25" ht="12" customHeight="1" x14ac:dyDescent="0.35">
      <c r="M215"/>
      <c r="N215"/>
      <c r="O215"/>
      <c r="P215"/>
      <c r="Q215"/>
      <c r="R215"/>
      <c r="S215" s="234">
        <f t="shared" si="77"/>
        <v>18</v>
      </c>
      <c r="T215" s="138">
        <v>206</v>
      </c>
      <c r="U215" s="139">
        <f t="shared" si="74"/>
        <v>206</v>
      </c>
      <c r="V215" s="27">
        <f t="shared" si="75"/>
        <v>3518930.476754087</v>
      </c>
      <c r="W215" s="27">
        <f t="shared" si="78"/>
        <v>20527.094447732161</v>
      </c>
      <c r="X215" s="27">
        <f t="shared" si="79"/>
        <v>14027.053895636667</v>
      </c>
      <c r="Y215" s="52">
        <f t="shared" si="76"/>
        <v>3504903.4228584506</v>
      </c>
    </row>
    <row r="216" spans="13:25" ht="12" customHeight="1" x14ac:dyDescent="0.35">
      <c r="M216"/>
      <c r="N216"/>
      <c r="O216"/>
      <c r="P216"/>
      <c r="Q216"/>
      <c r="R216"/>
      <c r="S216" s="234">
        <f t="shared" si="77"/>
        <v>18</v>
      </c>
      <c r="T216" s="138">
        <v>207</v>
      </c>
      <c r="U216" s="139">
        <f t="shared" si="74"/>
        <v>207</v>
      </c>
      <c r="V216" s="27">
        <f t="shared" si="75"/>
        <v>3504903.4228584506</v>
      </c>
      <c r="W216" s="27">
        <f t="shared" si="78"/>
        <v>20445.269966674277</v>
      </c>
      <c r="X216" s="27">
        <f t="shared" si="79"/>
        <v>14108.878376694549</v>
      </c>
      <c r="Y216" s="52">
        <f t="shared" si="76"/>
        <v>3490794.5444817562</v>
      </c>
    </row>
    <row r="217" spans="13:25" ht="12" customHeight="1" x14ac:dyDescent="0.35">
      <c r="M217"/>
      <c r="N217"/>
      <c r="O217"/>
      <c r="P217"/>
      <c r="Q217"/>
      <c r="R217"/>
      <c r="S217" s="234">
        <f t="shared" si="77"/>
        <v>18</v>
      </c>
      <c r="T217" s="138">
        <v>208</v>
      </c>
      <c r="U217" s="139">
        <f t="shared" si="74"/>
        <v>208</v>
      </c>
      <c r="V217" s="27">
        <f t="shared" si="75"/>
        <v>3490794.5444817562</v>
      </c>
      <c r="W217" s="27">
        <f t="shared" si="78"/>
        <v>20362.968176143557</v>
      </c>
      <c r="X217" s="27">
        <f t="shared" si="79"/>
        <v>14191.180167225268</v>
      </c>
      <c r="Y217" s="52">
        <f t="shared" si="76"/>
        <v>3476603.364314531</v>
      </c>
    </row>
    <row r="218" spans="13:25" ht="12" customHeight="1" x14ac:dyDescent="0.35">
      <c r="M218"/>
      <c r="N218"/>
      <c r="O218"/>
      <c r="P218"/>
      <c r="Q218"/>
      <c r="R218"/>
      <c r="S218" s="234">
        <f t="shared" si="77"/>
        <v>18</v>
      </c>
      <c r="T218" s="138">
        <v>209</v>
      </c>
      <c r="U218" s="139">
        <f t="shared" si="74"/>
        <v>209</v>
      </c>
      <c r="V218" s="27">
        <f t="shared" si="75"/>
        <v>3476603.364314531</v>
      </c>
      <c r="W218" s="27">
        <f t="shared" si="78"/>
        <v>20280.186291834747</v>
      </c>
      <c r="X218" s="27">
        <f t="shared" si="79"/>
        <v>14273.962051534081</v>
      </c>
      <c r="Y218" s="52">
        <f t="shared" si="76"/>
        <v>3462329.4022629969</v>
      </c>
    </row>
    <row r="219" spans="13:25" ht="12" customHeight="1" x14ac:dyDescent="0.35">
      <c r="M219"/>
      <c r="N219"/>
      <c r="O219"/>
      <c r="P219"/>
      <c r="Q219"/>
      <c r="R219"/>
      <c r="S219" s="234">
        <f t="shared" si="77"/>
        <v>18</v>
      </c>
      <c r="T219" s="138">
        <v>210</v>
      </c>
      <c r="U219" s="139">
        <f t="shared" si="74"/>
        <v>210</v>
      </c>
      <c r="V219" s="27">
        <f t="shared" si="75"/>
        <v>3462329.4022629969</v>
      </c>
      <c r="W219" s="27">
        <f t="shared" si="78"/>
        <v>20196.921513200796</v>
      </c>
      <c r="X219" s="27">
        <f t="shared" si="79"/>
        <v>14357.226830168029</v>
      </c>
      <c r="Y219" s="52">
        <f t="shared" si="76"/>
        <v>3447972.1754328287</v>
      </c>
    </row>
    <row r="220" spans="13:25" ht="12" customHeight="1" x14ac:dyDescent="0.35">
      <c r="M220"/>
      <c r="N220"/>
      <c r="O220"/>
      <c r="P220"/>
      <c r="Q220"/>
      <c r="R220"/>
      <c r="S220" s="234">
        <f t="shared" si="77"/>
        <v>18</v>
      </c>
      <c r="T220" s="138">
        <v>211</v>
      </c>
      <c r="U220" s="139">
        <f t="shared" si="74"/>
        <v>211</v>
      </c>
      <c r="V220" s="27">
        <f t="shared" si="75"/>
        <v>3447972.1754328287</v>
      </c>
      <c r="W220" s="27">
        <f t="shared" si="78"/>
        <v>20113.171023358147</v>
      </c>
      <c r="X220" s="27">
        <f t="shared" si="79"/>
        <v>14440.977320010677</v>
      </c>
      <c r="Y220" s="52">
        <f t="shared" si="76"/>
        <v>3433531.1981128179</v>
      </c>
    </row>
    <row r="221" spans="13:25" ht="12" customHeight="1" x14ac:dyDescent="0.35">
      <c r="M221"/>
      <c r="N221"/>
      <c r="O221"/>
      <c r="P221"/>
      <c r="Q221"/>
      <c r="R221"/>
      <c r="S221" s="234">
        <f t="shared" si="77"/>
        <v>18</v>
      </c>
      <c r="T221" s="138">
        <v>212</v>
      </c>
      <c r="U221" s="139">
        <f t="shared" ref="U221:U284" si="80">T221</f>
        <v>212</v>
      </c>
      <c r="V221" s="27">
        <f t="shared" ref="V221:V284" si="81">Y220</f>
        <v>3433531.1981128179</v>
      </c>
      <c r="W221" s="27">
        <f t="shared" si="78"/>
        <v>20028.931988991422</v>
      </c>
      <c r="X221" s="27">
        <f t="shared" si="79"/>
        <v>14525.216354377404</v>
      </c>
      <c r="Y221" s="52">
        <f t="shared" ref="Y221:Y284" si="82">V221-X221</f>
        <v>3419005.9817584404</v>
      </c>
    </row>
    <row r="222" spans="13:25" ht="12" customHeight="1" x14ac:dyDescent="0.35">
      <c r="M222"/>
      <c r="N222"/>
      <c r="O222"/>
      <c r="P222"/>
      <c r="Q222"/>
      <c r="R222"/>
      <c r="S222" s="234">
        <f t="shared" si="77"/>
        <v>18</v>
      </c>
      <c r="T222" s="138">
        <v>213</v>
      </c>
      <c r="U222" s="139">
        <f t="shared" si="80"/>
        <v>213</v>
      </c>
      <c r="V222" s="27">
        <f t="shared" si="81"/>
        <v>3419005.9817584404</v>
      </c>
      <c r="W222" s="27">
        <f t="shared" si="78"/>
        <v>19944.201560257556</v>
      </c>
      <c r="X222" s="27">
        <f t="shared" si="79"/>
        <v>14609.946783111272</v>
      </c>
      <c r="Y222" s="52">
        <f t="shared" si="82"/>
        <v>3404396.0349753289</v>
      </c>
    </row>
    <row r="223" spans="13:25" ht="12" customHeight="1" x14ac:dyDescent="0.35">
      <c r="M223"/>
      <c r="N223"/>
      <c r="O223"/>
      <c r="P223"/>
      <c r="Q223"/>
      <c r="R223"/>
      <c r="S223" s="234">
        <f t="shared" si="77"/>
        <v>18</v>
      </c>
      <c r="T223" s="138">
        <v>214</v>
      </c>
      <c r="U223" s="139">
        <f t="shared" si="80"/>
        <v>214</v>
      </c>
      <c r="V223" s="27">
        <f t="shared" si="81"/>
        <v>3404396.0349753289</v>
      </c>
      <c r="W223" s="27">
        <f t="shared" si="78"/>
        <v>19858.976870689403</v>
      </c>
      <c r="X223" s="27">
        <f t="shared" si="79"/>
        <v>14695.171472679423</v>
      </c>
      <c r="Y223" s="52">
        <f t="shared" si="82"/>
        <v>3389700.8635026496</v>
      </c>
    </row>
    <row r="224" spans="13:25" ht="12" customHeight="1" x14ac:dyDescent="0.35">
      <c r="M224"/>
      <c r="N224"/>
      <c r="O224"/>
      <c r="P224"/>
      <c r="Q224"/>
      <c r="R224"/>
      <c r="S224" s="234">
        <f t="shared" si="77"/>
        <v>18</v>
      </c>
      <c r="T224" s="138">
        <v>215</v>
      </c>
      <c r="U224" s="139">
        <f t="shared" si="80"/>
        <v>215</v>
      </c>
      <c r="V224" s="27">
        <f t="shared" si="81"/>
        <v>3389700.8635026496</v>
      </c>
      <c r="W224" s="27">
        <f t="shared" si="78"/>
        <v>19773.255037098774</v>
      </c>
      <c r="X224" s="27">
        <f t="shared" si="79"/>
        <v>14780.893306270053</v>
      </c>
      <c r="Y224" s="52">
        <f t="shared" si="82"/>
        <v>3374919.9701963793</v>
      </c>
    </row>
    <row r="225" spans="13:25" ht="12" customHeight="1" x14ac:dyDescent="0.35">
      <c r="M225"/>
      <c r="N225"/>
      <c r="O225"/>
      <c r="P225"/>
      <c r="Q225"/>
      <c r="R225"/>
      <c r="S225" s="234">
        <f t="shared" si="77"/>
        <v>18</v>
      </c>
      <c r="T225" s="138">
        <v>216</v>
      </c>
      <c r="U225" s="139">
        <f t="shared" si="80"/>
        <v>216</v>
      </c>
      <c r="V225" s="27">
        <f t="shared" si="81"/>
        <v>3374919.9701963793</v>
      </c>
      <c r="W225" s="27">
        <f t="shared" si="78"/>
        <v>19687.033159478866</v>
      </c>
      <c r="X225" s="27">
        <f t="shared" si="79"/>
        <v>14867.11518388996</v>
      </c>
      <c r="Y225" s="52">
        <f t="shared" si="82"/>
        <v>3360052.8550124895</v>
      </c>
    </row>
    <row r="226" spans="13:25" ht="12" customHeight="1" x14ac:dyDescent="0.35">
      <c r="M226"/>
      <c r="N226"/>
      <c r="O226"/>
      <c r="P226"/>
      <c r="Q226"/>
      <c r="R226"/>
      <c r="S226" s="234">
        <f t="shared" si="77"/>
        <v>19</v>
      </c>
      <c r="T226" s="138">
        <v>217</v>
      </c>
      <c r="U226" s="139">
        <f t="shared" si="80"/>
        <v>217</v>
      </c>
      <c r="V226" s="27">
        <f t="shared" si="81"/>
        <v>3360052.8550124895</v>
      </c>
      <c r="W226" s="27">
        <f t="shared" si="78"/>
        <v>19600.308320906173</v>
      </c>
      <c r="X226" s="27">
        <f t="shared" si="79"/>
        <v>14953.840022462653</v>
      </c>
      <c r="Y226" s="52">
        <f t="shared" si="82"/>
        <v>3345099.0149900271</v>
      </c>
    </row>
    <row r="227" spans="13:25" ht="12" customHeight="1" x14ac:dyDescent="0.35">
      <c r="M227"/>
      <c r="N227"/>
      <c r="O227"/>
      <c r="P227"/>
      <c r="Q227"/>
      <c r="R227"/>
      <c r="S227" s="234">
        <f t="shared" si="77"/>
        <v>19</v>
      </c>
      <c r="T227" s="138">
        <v>218</v>
      </c>
      <c r="U227" s="139">
        <f t="shared" si="80"/>
        <v>218</v>
      </c>
      <c r="V227" s="27">
        <f t="shared" si="81"/>
        <v>3345099.0149900271</v>
      </c>
      <c r="W227" s="27">
        <f t="shared" si="78"/>
        <v>19513.077587441807</v>
      </c>
      <c r="X227" s="27">
        <f t="shared" si="79"/>
        <v>15041.070755927019</v>
      </c>
      <c r="Y227" s="52">
        <f t="shared" si="82"/>
        <v>3330057.9442341002</v>
      </c>
    </row>
    <row r="228" spans="13:25" ht="12" customHeight="1" x14ac:dyDescent="0.35">
      <c r="M228"/>
      <c r="N228"/>
      <c r="O228"/>
      <c r="P228"/>
      <c r="Q228"/>
      <c r="R228"/>
      <c r="S228" s="234">
        <f t="shared" si="77"/>
        <v>19</v>
      </c>
      <c r="T228" s="138">
        <v>219</v>
      </c>
      <c r="U228" s="139">
        <f t="shared" si="80"/>
        <v>219</v>
      </c>
      <c r="V228" s="27">
        <f t="shared" si="81"/>
        <v>3330057.9442341002</v>
      </c>
      <c r="W228" s="27">
        <f t="shared" si="78"/>
        <v>19425.338008032235</v>
      </c>
      <c r="X228" s="27">
        <f t="shared" si="79"/>
        <v>15128.810335336591</v>
      </c>
      <c r="Y228" s="52">
        <f t="shared" si="82"/>
        <v>3314929.1338987635</v>
      </c>
    </row>
    <row r="229" spans="13:25" ht="12" customHeight="1" x14ac:dyDescent="0.35">
      <c r="M229"/>
      <c r="N229"/>
      <c r="O229"/>
      <c r="P229"/>
      <c r="Q229"/>
      <c r="R229"/>
      <c r="S229" s="234">
        <f t="shared" si="77"/>
        <v>19</v>
      </c>
      <c r="T229" s="138">
        <v>220</v>
      </c>
      <c r="U229" s="139">
        <f t="shared" si="80"/>
        <v>220</v>
      </c>
      <c r="V229" s="27">
        <f t="shared" si="81"/>
        <v>3314929.1338987635</v>
      </c>
      <c r="W229" s="27">
        <f t="shared" si="78"/>
        <v>19337.086614409433</v>
      </c>
      <c r="X229" s="27">
        <f t="shared" si="79"/>
        <v>15217.061728959392</v>
      </c>
      <c r="Y229" s="52">
        <f t="shared" si="82"/>
        <v>3299712.072169804</v>
      </c>
    </row>
    <row r="230" spans="13:25" ht="12" customHeight="1" x14ac:dyDescent="0.35">
      <c r="M230"/>
      <c r="N230"/>
      <c r="O230"/>
      <c r="P230"/>
      <c r="Q230"/>
      <c r="R230"/>
      <c r="S230" s="234">
        <f t="shared" si="77"/>
        <v>19</v>
      </c>
      <c r="T230" s="138">
        <v>221</v>
      </c>
      <c r="U230" s="139">
        <f t="shared" si="80"/>
        <v>221</v>
      </c>
      <c r="V230" s="27">
        <f t="shared" si="81"/>
        <v>3299712.072169804</v>
      </c>
      <c r="W230" s="27">
        <f t="shared" si="78"/>
        <v>19248.320420990509</v>
      </c>
      <c r="X230" s="27">
        <f t="shared" si="79"/>
        <v>15305.827922378319</v>
      </c>
      <c r="Y230" s="52">
        <f t="shared" si="82"/>
        <v>3284406.2442474258</v>
      </c>
    </row>
    <row r="231" spans="13:25" ht="12" customHeight="1" x14ac:dyDescent="0.35">
      <c r="M231"/>
      <c r="N231"/>
      <c r="O231"/>
      <c r="P231"/>
      <c r="Q231"/>
      <c r="R231"/>
      <c r="S231" s="234">
        <f t="shared" si="77"/>
        <v>19</v>
      </c>
      <c r="T231" s="138">
        <v>222</v>
      </c>
      <c r="U231" s="139">
        <f t="shared" si="80"/>
        <v>222</v>
      </c>
      <c r="V231" s="27">
        <f t="shared" si="81"/>
        <v>3284406.2442474258</v>
      </c>
      <c r="W231" s="27">
        <f t="shared" si="78"/>
        <v>19159.036424776634</v>
      </c>
      <c r="X231" s="27">
        <f t="shared" si="79"/>
        <v>15395.111918592194</v>
      </c>
      <c r="Y231" s="52">
        <f t="shared" si="82"/>
        <v>3269011.1323288335</v>
      </c>
    </row>
    <row r="232" spans="13:25" ht="12" customHeight="1" x14ac:dyDescent="0.35">
      <c r="M232"/>
      <c r="N232"/>
      <c r="O232"/>
      <c r="P232"/>
      <c r="Q232"/>
      <c r="R232"/>
      <c r="S232" s="234">
        <f t="shared" si="77"/>
        <v>19</v>
      </c>
      <c r="T232" s="138">
        <v>223</v>
      </c>
      <c r="U232" s="139">
        <f t="shared" si="80"/>
        <v>223</v>
      </c>
      <c r="V232" s="27">
        <f t="shared" si="81"/>
        <v>3269011.1323288335</v>
      </c>
      <c r="W232" s="27">
        <f t="shared" si="78"/>
        <v>19069.231605251513</v>
      </c>
      <c r="X232" s="27">
        <f t="shared" si="79"/>
        <v>15484.916738117314</v>
      </c>
      <c r="Y232" s="52">
        <f t="shared" si="82"/>
        <v>3253526.2155907163</v>
      </c>
    </row>
    <row r="233" spans="13:25" ht="12" customHeight="1" x14ac:dyDescent="0.35">
      <c r="M233"/>
      <c r="N233"/>
      <c r="O233"/>
      <c r="P233"/>
      <c r="Q233"/>
      <c r="R233"/>
      <c r="S233" s="234">
        <f t="shared" si="77"/>
        <v>19</v>
      </c>
      <c r="T233" s="138">
        <v>224</v>
      </c>
      <c r="U233" s="139">
        <f t="shared" si="80"/>
        <v>224</v>
      </c>
      <c r="V233" s="27">
        <f t="shared" si="81"/>
        <v>3253526.2155907163</v>
      </c>
      <c r="W233" s="27">
        <f t="shared" si="78"/>
        <v>18978.902924279162</v>
      </c>
      <c r="X233" s="27">
        <f t="shared" si="79"/>
        <v>15575.245419089664</v>
      </c>
      <c r="Y233" s="52">
        <f t="shared" si="82"/>
        <v>3237950.9701716267</v>
      </c>
    </row>
    <row r="234" spans="13:25" ht="12" customHeight="1" x14ac:dyDescent="0.35">
      <c r="M234"/>
      <c r="N234"/>
      <c r="O234"/>
      <c r="P234"/>
      <c r="Q234"/>
      <c r="R234"/>
      <c r="S234" s="234">
        <f t="shared" si="77"/>
        <v>19</v>
      </c>
      <c r="T234" s="138">
        <v>225</v>
      </c>
      <c r="U234" s="139">
        <f t="shared" si="80"/>
        <v>225</v>
      </c>
      <c r="V234" s="27">
        <f t="shared" si="81"/>
        <v>3237950.9701716267</v>
      </c>
      <c r="W234" s="27">
        <f t="shared" si="78"/>
        <v>18888.047326001142</v>
      </c>
      <c r="X234" s="27">
        <f t="shared" si="79"/>
        <v>15666.101017367686</v>
      </c>
      <c r="Y234" s="52">
        <f t="shared" si="82"/>
        <v>3222284.8691542591</v>
      </c>
    </row>
    <row r="235" spans="13:25" ht="12" customHeight="1" x14ac:dyDescent="0.35">
      <c r="M235"/>
      <c r="N235"/>
      <c r="O235"/>
      <c r="P235"/>
      <c r="Q235"/>
      <c r="R235"/>
      <c r="S235" s="234">
        <f t="shared" si="77"/>
        <v>19</v>
      </c>
      <c r="T235" s="138">
        <v>226</v>
      </c>
      <c r="U235" s="139">
        <f t="shared" si="80"/>
        <v>226</v>
      </c>
      <c r="V235" s="27">
        <f t="shared" si="81"/>
        <v>3222284.8691542591</v>
      </c>
      <c r="W235" s="27">
        <f t="shared" si="78"/>
        <v>18796.661736733164</v>
      </c>
      <c r="X235" s="27">
        <f t="shared" si="79"/>
        <v>15757.486606635664</v>
      </c>
      <c r="Y235" s="52">
        <f t="shared" si="82"/>
        <v>3206527.3825476235</v>
      </c>
    </row>
    <row r="236" spans="13:25" ht="12" customHeight="1" x14ac:dyDescent="0.35">
      <c r="M236"/>
      <c r="N236"/>
      <c r="O236"/>
      <c r="P236"/>
      <c r="Q236"/>
      <c r="R236"/>
      <c r="S236" s="234">
        <f t="shared" si="77"/>
        <v>19</v>
      </c>
      <c r="T236" s="138">
        <v>227</v>
      </c>
      <c r="U236" s="139">
        <f t="shared" si="80"/>
        <v>227</v>
      </c>
      <c r="V236" s="27">
        <f t="shared" si="81"/>
        <v>3206527.3825476235</v>
      </c>
      <c r="W236" s="27">
        <f t="shared" si="78"/>
        <v>18704.743064861119</v>
      </c>
      <c r="X236" s="27">
        <f t="shared" si="79"/>
        <v>15849.405278507707</v>
      </c>
      <c r="Y236" s="52">
        <f t="shared" si="82"/>
        <v>3190677.9772691159</v>
      </c>
    </row>
    <row r="237" spans="13:25" ht="12" customHeight="1" x14ac:dyDescent="0.35">
      <c r="M237"/>
      <c r="N237"/>
      <c r="O237"/>
      <c r="P237"/>
      <c r="Q237"/>
      <c r="R237"/>
      <c r="S237" s="234">
        <f t="shared" si="77"/>
        <v>19</v>
      </c>
      <c r="T237" s="138">
        <v>228</v>
      </c>
      <c r="U237" s="139">
        <f t="shared" si="80"/>
        <v>228</v>
      </c>
      <c r="V237" s="27">
        <f t="shared" si="81"/>
        <v>3190677.9772691159</v>
      </c>
      <c r="W237" s="27">
        <f t="shared" si="78"/>
        <v>18612.28820073649</v>
      </c>
      <c r="X237" s="27">
        <f t="shared" si="79"/>
        <v>15941.860142632335</v>
      </c>
      <c r="Y237" s="52">
        <f t="shared" si="82"/>
        <v>3174736.1171264835</v>
      </c>
    </row>
    <row r="238" spans="13:25" ht="12" customHeight="1" x14ac:dyDescent="0.35">
      <c r="M238"/>
      <c r="N238"/>
      <c r="O238"/>
      <c r="P238"/>
      <c r="Q238"/>
      <c r="R238"/>
      <c r="S238" s="234">
        <f t="shared" si="77"/>
        <v>20</v>
      </c>
      <c r="T238" s="138">
        <v>229</v>
      </c>
      <c r="U238" s="139">
        <f t="shared" si="80"/>
        <v>229</v>
      </c>
      <c r="V238" s="27">
        <f t="shared" si="81"/>
        <v>3174736.1171264835</v>
      </c>
      <c r="W238" s="27">
        <f t="shared" si="78"/>
        <v>18519.294016571133</v>
      </c>
      <c r="X238" s="27">
        <f t="shared" si="79"/>
        <v>16034.854326797691</v>
      </c>
      <c r="Y238" s="52">
        <f t="shared" si="82"/>
        <v>3158701.2627996858</v>
      </c>
    </row>
    <row r="239" spans="13:25" ht="12" customHeight="1" x14ac:dyDescent="0.35">
      <c r="M239"/>
      <c r="N239"/>
      <c r="O239"/>
      <c r="P239"/>
      <c r="Q239"/>
      <c r="R239"/>
      <c r="S239" s="234">
        <f t="shared" si="77"/>
        <v>20</v>
      </c>
      <c r="T239" s="138">
        <v>230</v>
      </c>
      <c r="U239" s="139">
        <f t="shared" si="80"/>
        <v>230</v>
      </c>
      <c r="V239" s="27">
        <f t="shared" si="81"/>
        <v>3158701.2627996858</v>
      </c>
      <c r="W239" s="27">
        <f t="shared" si="78"/>
        <v>18425.757366331483</v>
      </c>
      <c r="X239" s="27">
        <f t="shared" si="79"/>
        <v>16128.390977037345</v>
      </c>
      <c r="Y239" s="52">
        <f t="shared" si="82"/>
        <v>3142572.8718226487</v>
      </c>
    </row>
    <row r="240" spans="13:25" ht="12" customHeight="1" x14ac:dyDescent="0.35">
      <c r="M240"/>
      <c r="N240"/>
      <c r="O240"/>
      <c r="P240"/>
      <c r="Q240"/>
      <c r="R240"/>
      <c r="S240" s="234">
        <f t="shared" si="77"/>
        <v>20</v>
      </c>
      <c r="T240" s="138">
        <v>231</v>
      </c>
      <c r="U240" s="139">
        <f t="shared" si="80"/>
        <v>231</v>
      </c>
      <c r="V240" s="27">
        <f t="shared" si="81"/>
        <v>3142572.8718226487</v>
      </c>
      <c r="W240" s="27">
        <f t="shared" si="78"/>
        <v>18331.675085632101</v>
      </c>
      <c r="X240" s="27">
        <f t="shared" si="79"/>
        <v>16222.473257736727</v>
      </c>
      <c r="Y240" s="52">
        <f t="shared" si="82"/>
        <v>3126350.3985649119</v>
      </c>
    </row>
    <row r="241" spans="13:25" ht="12" customHeight="1" x14ac:dyDescent="0.35">
      <c r="M241"/>
      <c r="N241"/>
      <c r="O241"/>
      <c r="P241"/>
      <c r="Q241"/>
      <c r="R241"/>
      <c r="S241" s="234">
        <f t="shared" si="77"/>
        <v>20</v>
      </c>
      <c r="T241" s="138">
        <v>232</v>
      </c>
      <c r="U241" s="139">
        <f t="shared" si="80"/>
        <v>232</v>
      </c>
      <c r="V241" s="27">
        <f t="shared" si="81"/>
        <v>3126350.3985649119</v>
      </c>
      <c r="W241" s="27">
        <f t="shared" si="78"/>
        <v>18237.043991628634</v>
      </c>
      <c r="X241" s="27">
        <f t="shared" si="79"/>
        <v>16317.104351740194</v>
      </c>
      <c r="Y241" s="52">
        <f t="shared" si="82"/>
        <v>3110033.2942131716</v>
      </c>
    </row>
    <row r="242" spans="13:25" ht="12" customHeight="1" x14ac:dyDescent="0.35">
      <c r="M242"/>
      <c r="N242"/>
      <c r="O242"/>
      <c r="P242"/>
      <c r="Q242"/>
      <c r="R242"/>
      <c r="S242" s="234">
        <f t="shared" si="77"/>
        <v>20</v>
      </c>
      <c r="T242" s="138">
        <v>233</v>
      </c>
      <c r="U242" s="139">
        <f t="shared" si="80"/>
        <v>233</v>
      </c>
      <c r="V242" s="27">
        <f t="shared" si="81"/>
        <v>3110033.2942131716</v>
      </c>
      <c r="W242" s="27">
        <f t="shared" si="78"/>
        <v>18141.86088291015</v>
      </c>
      <c r="X242" s="27">
        <f t="shared" si="79"/>
        <v>16412.287460458676</v>
      </c>
      <c r="Y242" s="52">
        <f t="shared" si="82"/>
        <v>3093621.0067527131</v>
      </c>
    </row>
    <row r="243" spans="13:25" ht="12" customHeight="1" x14ac:dyDescent="0.35">
      <c r="M243"/>
      <c r="N243"/>
      <c r="O243"/>
      <c r="P243"/>
      <c r="Q243"/>
      <c r="R243"/>
      <c r="S243" s="234">
        <f t="shared" si="77"/>
        <v>20</v>
      </c>
      <c r="T243" s="138">
        <v>234</v>
      </c>
      <c r="U243" s="139">
        <f t="shared" si="80"/>
        <v>234</v>
      </c>
      <c r="V243" s="27">
        <f t="shared" si="81"/>
        <v>3093621.0067527131</v>
      </c>
      <c r="W243" s="27">
        <f t="shared" si="78"/>
        <v>18046.12253939081</v>
      </c>
      <c r="X243" s="27">
        <f t="shared" si="79"/>
        <v>16508.025803978016</v>
      </c>
      <c r="Y243" s="52">
        <f t="shared" si="82"/>
        <v>3077112.980948735</v>
      </c>
    </row>
    <row r="244" spans="13:25" ht="12" customHeight="1" x14ac:dyDescent="0.35">
      <c r="M244"/>
      <c r="N244"/>
      <c r="O244"/>
      <c r="P244"/>
      <c r="Q244"/>
      <c r="R244"/>
      <c r="S244" s="234">
        <f t="shared" si="77"/>
        <v>20</v>
      </c>
      <c r="T244" s="138">
        <v>235</v>
      </c>
      <c r="U244" s="139">
        <f t="shared" si="80"/>
        <v>235</v>
      </c>
      <c r="V244" s="27">
        <f t="shared" si="81"/>
        <v>3077112.980948735</v>
      </c>
      <c r="W244" s="27">
        <f t="shared" si="78"/>
        <v>17949.825722200934</v>
      </c>
      <c r="X244" s="27">
        <f t="shared" si="79"/>
        <v>16604.322621167892</v>
      </c>
      <c r="Y244" s="52">
        <f t="shared" si="82"/>
        <v>3060508.6583275669</v>
      </c>
    </row>
    <row r="245" spans="13:25" ht="12" customHeight="1" x14ac:dyDescent="0.35">
      <c r="M245"/>
      <c r="N245"/>
      <c r="O245"/>
      <c r="P245"/>
      <c r="Q245"/>
      <c r="R245"/>
      <c r="S245" s="234">
        <f t="shared" si="77"/>
        <v>20</v>
      </c>
      <c r="T245" s="138">
        <v>236</v>
      </c>
      <c r="U245" s="139">
        <f t="shared" si="80"/>
        <v>236</v>
      </c>
      <c r="V245" s="27">
        <f t="shared" si="81"/>
        <v>3060508.6583275669</v>
      </c>
      <c r="W245" s="27">
        <f t="shared" si="78"/>
        <v>17852.967173577454</v>
      </c>
      <c r="X245" s="27">
        <f t="shared" si="79"/>
        <v>16701.181169791373</v>
      </c>
      <c r="Y245" s="52">
        <f t="shared" si="82"/>
        <v>3043807.4771577758</v>
      </c>
    </row>
    <row r="246" spans="13:25" ht="12" customHeight="1" x14ac:dyDescent="0.35">
      <c r="M246"/>
      <c r="N246"/>
      <c r="O246"/>
      <c r="P246"/>
      <c r="Q246"/>
      <c r="R246"/>
      <c r="S246" s="234">
        <f t="shared" si="77"/>
        <v>20</v>
      </c>
      <c r="T246" s="138">
        <v>237</v>
      </c>
      <c r="U246" s="139">
        <f t="shared" si="80"/>
        <v>237</v>
      </c>
      <c r="V246" s="27">
        <f t="shared" si="81"/>
        <v>3043807.4771577758</v>
      </c>
      <c r="W246" s="27">
        <f t="shared" si="78"/>
        <v>17755.543616753672</v>
      </c>
      <c r="X246" s="27">
        <f t="shared" si="79"/>
        <v>16798.604726615155</v>
      </c>
      <c r="Y246" s="52">
        <f t="shared" si="82"/>
        <v>3027008.8724311604</v>
      </c>
    </row>
    <row r="247" spans="13:25" ht="12" customHeight="1" x14ac:dyDescent="0.35">
      <c r="M247"/>
      <c r="N247"/>
      <c r="O247"/>
      <c r="P247"/>
      <c r="Q247"/>
      <c r="R247"/>
      <c r="S247" s="234">
        <f t="shared" si="77"/>
        <v>20</v>
      </c>
      <c r="T247" s="138">
        <v>238</v>
      </c>
      <c r="U247" s="139">
        <f t="shared" si="80"/>
        <v>238</v>
      </c>
      <c r="V247" s="27">
        <f t="shared" si="81"/>
        <v>3027008.8724311604</v>
      </c>
      <c r="W247" s="27">
        <f t="shared" si="78"/>
        <v>17657.551755848417</v>
      </c>
      <c r="X247" s="27">
        <f t="shared" si="79"/>
        <v>16896.596587520409</v>
      </c>
      <c r="Y247" s="52">
        <f t="shared" si="82"/>
        <v>3010112.2758436399</v>
      </c>
    </row>
    <row r="248" spans="13:25" ht="12" customHeight="1" x14ac:dyDescent="0.35">
      <c r="M248"/>
      <c r="N248"/>
      <c r="O248"/>
      <c r="P248"/>
      <c r="Q248"/>
      <c r="R248"/>
      <c r="S248" s="234">
        <f t="shared" si="77"/>
        <v>20</v>
      </c>
      <c r="T248" s="138">
        <v>239</v>
      </c>
      <c r="U248" s="139">
        <f t="shared" si="80"/>
        <v>239</v>
      </c>
      <c r="V248" s="27">
        <f t="shared" si="81"/>
        <v>3010112.2758436399</v>
      </c>
      <c r="W248" s="27">
        <f t="shared" si="78"/>
        <v>17558.988275754546</v>
      </c>
      <c r="X248" s="27">
        <f t="shared" si="79"/>
        <v>16995.160067614281</v>
      </c>
      <c r="Y248" s="52">
        <f t="shared" si="82"/>
        <v>2993117.1157760257</v>
      </c>
    </row>
    <row r="249" spans="13:25" ht="12" customHeight="1" x14ac:dyDescent="0.35">
      <c r="M249"/>
      <c r="N249"/>
      <c r="O249"/>
      <c r="P249"/>
      <c r="Q249"/>
      <c r="R249"/>
      <c r="S249" s="234">
        <f t="shared" si="77"/>
        <v>20</v>
      </c>
      <c r="T249" s="138">
        <v>240</v>
      </c>
      <c r="U249" s="139">
        <f t="shared" si="80"/>
        <v>240</v>
      </c>
      <c r="V249" s="27">
        <f t="shared" si="81"/>
        <v>2993117.1157760257</v>
      </c>
      <c r="W249" s="27">
        <f t="shared" si="78"/>
        <v>17459.849842026797</v>
      </c>
      <c r="X249" s="27">
        <f t="shared" si="79"/>
        <v>17094.298501342029</v>
      </c>
      <c r="Y249" s="52">
        <f t="shared" si="82"/>
        <v>2976022.8172746836</v>
      </c>
    </row>
    <row r="250" spans="13:25" ht="12" customHeight="1" x14ac:dyDescent="0.35">
      <c r="M250"/>
      <c r="N250"/>
      <c r="O250"/>
      <c r="P250"/>
      <c r="Q250"/>
      <c r="R250"/>
      <c r="S250" s="234">
        <f t="shared" si="77"/>
        <v>21</v>
      </c>
      <c r="T250" s="138">
        <v>241</v>
      </c>
      <c r="U250" s="139">
        <f t="shared" si="80"/>
        <v>241</v>
      </c>
      <c r="V250" s="27">
        <f t="shared" si="81"/>
        <v>2976022.8172746836</v>
      </c>
      <c r="W250" s="27">
        <f t="shared" si="78"/>
        <v>17360.13310076897</v>
      </c>
      <c r="X250" s="27">
        <f t="shared" si="79"/>
        <v>17194.015242599857</v>
      </c>
      <c r="Y250" s="52">
        <f t="shared" si="82"/>
        <v>2958828.8020320837</v>
      </c>
    </row>
    <row r="251" spans="13:25" ht="12" customHeight="1" x14ac:dyDescent="0.35">
      <c r="M251"/>
      <c r="N251"/>
      <c r="O251"/>
      <c r="P251"/>
      <c r="Q251"/>
      <c r="R251"/>
      <c r="S251" s="234">
        <f t="shared" si="77"/>
        <v>21</v>
      </c>
      <c r="T251" s="138">
        <v>242</v>
      </c>
      <c r="U251" s="139">
        <f t="shared" si="80"/>
        <v>242</v>
      </c>
      <c r="V251" s="27">
        <f t="shared" si="81"/>
        <v>2958828.8020320837</v>
      </c>
      <c r="W251" s="27">
        <f t="shared" si="78"/>
        <v>17259.83467852047</v>
      </c>
      <c r="X251" s="27">
        <f t="shared" si="79"/>
        <v>17294.313664848356</v>
      </c>
      <c r="Y251" s="52">
        <f t="shared" si="82"/>
        <v>2941534.4883672353</v>
      </c>
    </row>
    <row r="252" spans="13:25" ht="12" customHeight="1" x14ac:dyDescent="0.35">
      <c r="M252"/>
      <c r="N252"/>
      <c r="O252"/>
      <c r="P252"/>
      <c r="Q252"/>
      <c r="R252"/>
      <c r="S252" s="234">
        <f t="shared" si="77"/>
        <v>21</v>
      </c>
      <c r="T252" s="138">
        <v>243</v>
      </c>
      <c r="U252" s="139">
        <f t="shared" si="80"/>
        <v>243</v>
      </c>
      <c r="V252" s="27">
        <f t="shared" si="81"/>
        <v>2941534.4883672353</v>
      </c>
      <c r="W252" s="27">
        <f t="shared" si="78"/>
        <v>17158.951182142191</v>
      </c>
      <c r="X252" s="27">
        <f t="shared" si="79"/>
        <v>17395.197161226635</v>
      </c>
      <c r="Y252" s="52">
        <f t="shared" si="82"/>
        <v>2924139.2912060088</v>
      </c>
    </row>
    <row r="253" spans="13:25" ht="12" customHeight="1" x14ac:dyDescent="0.35">
      <c r="M253"/>
      <c r="N253"/>
      <c r="O253"/>
      <c r="P253"/>
      <c r="Q253"/>
      <c r="R253"/>
      <c r="S253" s="234">
        <f t="shared" si="77"/>
        <v>21</v>
      </c>
      <c r="T253" s="138">
        <v>244</v>
      </c>
      <c r="U253" s="139">
        <f t="shared" si="80"/>
        <v>244</v>
      </c>
      <c r="V253" s="27">
        <f t="shared" si="81"/>
        <v>2924139.2912060088</v>
      </c>
      <c r="W253" s="27">
        <f t="shared" si="78"/>
        <v>17057.479198701702</v>
      </c>
      <c r="X253" s="27">
        <f t="shared" si="79"/>
        <v>17496.669144667125</v>
      </c>
      <c r="Y253" s="52">
        <f t="shared" si="82"/>
        <v>2906642.6220613415</v>
      </c>
    </row>
    <row r="254" spans="13:25" ht="12" customHeight="1" x14ac:dyDescent="0.35">
      <c r="M254"/>
      <c r="N254"/>
      <c r="O254"/>
      <c r="P254"/>
      <c r="Q254"/>
      <c r="R254"/>
      <c r="S254" s="234">
        <f t="shared" si="77"/>
        <v>21</v>
      </c>
      <c r="T254" s="138">
        <v>245</v>
      </c>
      <c r="U254" s="139">
        <f t="shared" si="80"/>
        <v>245</v>
      </c>
      <c r="V254" s="27">
        <f t="shared" si="81"/>
        <v>2906642.6220613415</v>
      </c>
      <c r="W254" s="27">
        <f t="shared" si="78"/>
        <v>16955.415295357809</v>
      </c>
      <c r="X254" s="27">
        <f t="shared" si="79"/>
        <v>17598.733048011018</v>
      </c>
      <c r="Y254" s="52">
        <f t="shared" si="82"/>
        <v>2889043.8890133305</v>
      </c>
    </row>
    <row r="255" spans="13:25" ht="12" customHeight="1" x14ac:dyDescent="0.35">
      <c r="M255"/>
      <c r="N255"/>
      <c r="O255"/>
      <c r="P255"/>
      <c r="Q255"/>
      <c r="R255"/>
      <c r="S255" s="234">
        <f t="shared" si="77"/>
        <v>21</v>
      </c>
      <c r="T255" s="138">
        <v>246</v>
      </c>
      <c r="U255" s="139">
        <f t="shared" si="80"/>
        <v>246</v>
      </c>
      <c r="V255" s="27">
        <f t="shared" si="81"/>
        <v>2889043.8890133305</v>
      </c>
      <c r="W255" s="27">
        <f t="shared" si="78"/>
        <v>16852.756019244411</v>
      </c>
      <c r="X255" s="27">
        <f t="shared" si="79"/>
        <v>17701.392324124416</v>
      </c>
      <c r="Y255" s="52">
        <f t="shared" si="82"/>
        <v>2871342.496689206</v>
      </c>
    </row>
    <row r="256" spans="13:25" ht="12" customHeight="1" x14ac:dyDescent="0.35">
      <c r="M256"/>
      <c r="N256"/>
      <c r="O256"/>
      <c r="P256"/>
      <c r="Q256"/>
      <c r="R256"/>
      <c r="S256" s="234">
        <f t="shared" si="77"/>
        <v>21</v>
      </c>
      <c r="T256" s="138">
        <v>247</v>
      </c>
      <c r="U256" s="139">
        <f t="shared" si="80"/>
        <v>247</v>
      </c>
      <c r="V256" s="27">
        <f t="shared" si="81"/>
        <v>2871342.496689206</v>
      </c>
      <c r="W256" s="27">
        <f t="shared" si="78"/>
        <v>16749.497897353685</v>
      </c>
      <c r="X256" s="27">
        <f t="shared" si="79"/>
        <v>17804.650446015141</v>
      </c>
      <c r="Y256" s="52">
        <f t="shared" si="82"/>
        <v>2853537.846243191</v>
      </c>
    </row>
    <row r="257" spans="13:25" ht="12" customHeight="1" x14ac:dyDescent="0.35">
      <c r="M257"/>
      <c r="N257"/>
      <c r="O257"/>
      <c r="P257"/>
      <c r="Q257"/>
      <c r="R257"/>
      <c r="S257" s="234">
        <f t="shared" si="77"/>
        <v>21</v>
      </c>
      <c r="T257" s="138">
        <v>248</v>
      </c>
      <c r="U257" s="139">
        <f t="shared" si="80"/>
        <v>248</v>
      </c>
      <c r="V257" s="27">
        <f t="shared" si="81"/>
        <v>2853537.846243191</v>
      </c>
      <c r="W257" s="27">
        <f t="shared" si="78"/>
        <v>16645.637436418598</v>
      </c>
      <c r="X257" s="27">
        <f t="shared" si="79"/>
        <v>17908.510906950229</v>
      </c>
      <c r="Y257" s="52">
        <f t="shared" si="82"/>
        <v>2835629.3353362409</v>
      </c>
    </row>
    <row r="258" spans="13:25" ht="12" customHeight="1" x14ac:dyDescent="0.35">
      <c r="M258"/>
      <c r="N258"/>
      <c r="O258"/>
      <c r="P258"/>
      <c r="Q258"/>
      <c r="R258"/>
      <c r="S258" s="234">
        <f t="shared" si="77"/>
        <v>21</v>
      </c>
      <c r="T258" s="138">
        <v>249</v>
      </c>
      <c r="U258" s="139">
        <f t="shared" si="80"/>
        <v>249</v>
      </c>
      <c r="V258" s="27">
        <f t="shared" si="81"/>
        <v>2835629.3353362409</v>
      </c>
      <c r="W258" s="27">
        <f t="shared" si="78"/>
        <v>16541.171122794716</v>
      </c>
      <c r="X258" s="27">
        <f t="shared" si="79"/>
        <v>18012.97722057411</v>
      </c>
      <c r="Y258" s="52">
        <f t="shared" si="82"/>
        <v>2817616.358115667</v>
      </c>
    </row>
    <row r="259" spans="13:25" ht="12" customHeight="1" x14ac:dyDescent="0.35">
      <c r="M259"/>
      <c r="N259"/>
      <c r="O259"/>
      <c r="P259"/>
      <c r="Q259"/>
      <c r="R259"/>
      <c r="S259" s="234">
        <f t="shared" si="77"/>
        <v>21</v>
      </c>
      <c r="T259" s="138">
        <v>250</v>
      </c>
      <c r="U259" s="139">
        <f t="shared" si="80"/>
        <v>250</v>
      </c>
      <c r="V259" s="27">
        <f t="shared" si="81"/>
        <v>2817616.358115667</v>
      </c>
      <c r="W259" s="27">
        <f t="shared" si="78"/>
        <v>16436.095422341368</v>
      </c>
      <c r="X259" s="27">
        <f t="shared" si="79"/>
        <v>18118.052921027458</v>
      </c>
      <c r="Y259" s="52">
        <f t="shared" si="82"/>
        <v>2799498.3051946396</v>
      </c>
    </row>
    <row r="260" spans="13:25" ht="12" customHeight="1" x14ac:dyDescent="0.35">
      <c r="M260"/>
      <c r="N260"/>
      <c r="O260"/>
      <c r="P260"/>
      <c r="Q260"/>
      <c r="R260"/>
      <c r="S260" s="234">
        <f t="shared" si="77"/>
        <v>21</v>
      </c>
      <c r="T260" s="138">
        <v>251</v>
      </c>
      <c r="U260" s="139">
        <f t="shared" si="80"/>
        <v>251</v>
      </c>
      <c r="V260" s="27">
        <f t="shared" si="81"/>
        <v>2799498.3051946396</v>
      </c>
      <c r="W260" s="27">
        <f t="shared" si="78"/>
        <v>16330.406780302044</v>
      </c>
      <c r="X260" s="27">
        <f t="shared" si="79"/>
        <v>18223.741563066782</v>
      </c>
      <c r="Y260" s="52">
        <f t="shared" si="82"/>
        <v>2781274.5636315728</v>
      </c>
    </row>
    <row r="261" spans="13:25" ht="12" customHeight="1" x14ac:dyDescent="0.35">
      <c r="M261"/>
      <c r="N261"/>
      <c r="O261"/>
      <c r="P261"/>
      <c r="Q261"/>
      <c r="R261"/>
      <c r="S261" s="234">
        <f t="shared" si="77"/>
        <v>21</v>
      </c>
      <c r="T261" s="138">
        <v>252</v>
      </c>
      <c r="U261" s="139">
        <f t="shared" si="80"/>
        <v>252</v>
      </c>
      <c r="V261" s="27">
        <f t="shared" si="81"/>
        <v>2781274.5636315728</v>
      </c>
      <c r="W261" s="27">
        <f t="shared" si="78"/>
        <v>16224.101621184152</v>
      </c>
      <c r="X261" s="27">
        <f t="shared" si="79"/>
        <v>18330.046722184674</v>
      </c>
      <c r="Y261" s="52">
        <f t="shared" si="82"/>
        <v>2762944.5169093879</v>
      </c>
    </row>
    <row r="262" spans="13:25" ht="12" customHeight="1" x14ac:dyDescent="0.35">
      <c r="M262"/>
      <c r="N262"/>
      <c r="O262"/>
      <c r="P262"/>
      <c r="Q262"/>
      <c r="R262"/>
      <c r="S262" s="234">
        <f t="shared" si="77"/>
        <v>22</v>
      </c>
      <c r="T262" s="138">
        <v>253</v>
      </c>
      <c r="U262" s="139">
        <f t="shared" si="80"/>
        <v>253</v>
      </c>
      <c r="V262" s="27">
        <f t="shared" si="81"/>
        <v>2762944.5169093879</v>
      </c>
      <c r="W262" s="27">
        <f t="shared" si="78"/>
        <v>16117.176348638073</v>
      </c>
      <c r="X262" s="27">
        <f t="shared" si="79"/>
        <v>18436.971994730753</v>
      </c>
      <c r="Y262" s="52">
        <f t="shared" si="82"/>
        <v>2744507.5449146573</v>
      </c>
    </row>
    <row r="263" spans="13:25" ht="12" customHeight="1" x14ac:dyDescent="0.35">
      <c r="M263"/>
      <c r="N263"/>
      <c r="O263"/>
      <c r="P263"/>
      <c r="Q263"/>
      <c r="R263"/>
      <c r="S263" s="234">
        <f t="shared" si="77"/>
        <v>22</v>
      </c>
      <c r="T263" s="138">
        <v>254</v>
      </c>
      <c r="U263" s="139">
        <f t="shared" si="80"/>
        <v>254</v>
      </c>
      <c r="V263" s="27">
        <f t="shared" si="81"/>
        <v>2744507.5449146573</v>
      </c>
      <c r="W263" s="27">
        <f t="shared" si="78"/>
        <v>16009.627345335481</v>
      </c>
      <c r="X263" s="27">
        <f t="shared" si="79"/>
        <v>18544.520998033346</v>
      </c>
      <c r="Y263" s="52">
        <f t="shared" si="82"/>
        <v>2725963.023916624</v>
      </c>
    </row>
    <row r="264" spans="13:25" ht="12" customHeight="1" x14ac:dyDescent="0.35">
      <c r="M264"/>
      <c r="N264"/>
      <c r="O264"/>
      <c r="P264"/>
      <c r="Q264"/>
      <c r="R264"/>
      <c r="S264" s="234">
        <f t="shared" si="77"/>
        <v>22</v>
      </c>
      <c r="T264" s="138">
        <v>255</v>
      </c>
      <c r="U264" s="139">
        <f t="shared" si="80"/>
        <v>255</v>
      </c>
      <c r="V264" s="27">
        <f t="shared" si="81"/>
        <v>2725963.023916624</v>
      </c>
      <c r="W264" s="27">
        <f t="shared" si="78"/>
        <v>15901.450972846957</v>
      </c>
      <c r="X264" s="27">
        <f t="shared" si="79"/>
        <v>18652.69737052187</v>
      </c>
      <c r="Y264" s="52">
        <f t="shared" si="82"/>
        <v>2707310.3265461023</v>
      </c>
    </row>
    <row r="265" spans="13:25" ht="12" customHeight="1" x14ac:dyDescent="0.35">
      <c r="M265"/>
      <c r="N265"/>
      <c r="O265"/>
      <c r="P265"/>
      <c r="Q265"/>
      <c r="R265"/>
      <c r="S265" s="234">
        <f t="shared" si="77"/>
        <v>22</v>
      </c>
      <c r="T265" s="138">
        <v>256</v>
      </c>
      <c r="U265" s="139">
        <f t="shared" si="80"/>
        <v>256</v>
      </c>
      <c r="V265" s="27">
        <f t="shared" si="81"/>
        <v>2707310.3265461023</v>
      </c>
      <c r="W265" s="27">
        <f t="shared" si="78"/>
        <v>15792.643571518911</v>
      </c>
      <c r="X265" s="27">
        <f t="shared" si="79"/>
        <v>18761.504771849915</v>
      </c>
      <c r="Y265" s="52">
        <f t="shared" si="82"/>
        <v>2688548.8217742522</v>
      </c>
    </row>
    <row r="266" spans="13:25" ht="12" customHeight="1" x14ac:dyDescent="0.35">
      <c r="M266"/>
      <c r="N266"/>
      <c r="O266"/>
      <c r="P266"/>
      <c r="Q266"/>
      <c r="R266"/>
      <c r="S266" s="234">
        <f t="shared" si="77"/>
        <v>22</v>
      </c>
      <c r="T266" s="138">
        <v>257</v>
      </c>
      <c r="U266" s="139">
        <f t="shared" si="80"/>
        <v>257</v>
      </c>
      <c r="V266" s="27">
        <f t="shared" si="81"/>
        <v>2688548.8217742522</v>
      </c>
      <c r="W266" s="27">
        <f t="shared" si="78"/>
        <v>15683.201460349785</v>
      </c>
      <c r="X266" s="27">
        <f t="shared" si="79"/>
        <v>18870.946883019042</v>
      </c>
      <c r="Y266" s="52">
        <f t="shared" si="82"/>
        <v>2669677.8748912332</v>
      </c>
    </row>
    <row r="267" spans="13:25" ht="12" customHeight="1" x14ac:dyDescent="0.35">
      <c r="M267"/>
      <c r="N267"/>
      <c r="O267"/>
      <c r="P267"/>
      <c r="Q267"/>
      <c r="R267"/>
      <c r="S267" s="234">
        <f t="shared" ref="S267:S330" si="83">ROUNDUP(T267/12,0)</f>
        <v>22</v>
      </c>
      <c r="T267" s="138">
        <v>258</v>
      </c>
      <c r="U267" s="139">
        <f t="shared" si="80"/>
        <v>258</v>
      </c>
      <c r="V267" s="27">
        <f t="shared" si="81"/>
        <v>2669677.8748912332</v>
      </c>
      <c r="W267" s="27">
        <f t="shared" ref="W267:W330" si="84">IF(ROUND(V267,0)=0,0,$D$11/12-X267)</f>
        <v>15573.120936865507</v>
      </c>
      <c r="X267" s="27">
        <f t="shared" ref="X267:X330" si="85">IFERROR(-PPMT($E$10,U267,$E$9,$E$6),0)</f>
        <v>18981.027406503319</v>
      </c>
      <c r="Y267" s="52">
        <f t="shared" si="82"/>
        <v>2650696.8474847297</v>
      </c>
    </row>
    <row r="268" spans="13:25" ht="12" customHeight="1" x14ac:dyDescent="0.35">
      <c r="M268"/>
      <c r="N268"/>
      <c r="O268"/>
      <c r="P268"/>
      <c r="Q268"/>
      <c r="R268"/>
      <c r="S268" s="234">
        <f t="shared" si="83"/>
        <v>22</v>
      </c>
      <c r="T268" s="138">
        <v>259</v>
      </c>
      <c r="U268" s="139">
        <f t="shared" si="80"/>
        <v>259</v>
      </c>
      <c r="V268" s="27">
        <f t="shared" si="81"/>
        <v>2650696.8474847297</v>
      </c>
      <c r="W268" s="27">
        <f t="shared" si="84"/>
        <v>15462.398276994238</v>
      </c>
      <c r="X268" s="27">
        <f t="shared" si="85"/>
        <v>19091.750066374589</v>
      </c>
      <c r="Y268" s="52">
        <f t="shared" si="82"/>
        <v>2631605.0974183553</v>
      </c>
    </row>
    <row r="269" spans="13:25" ht="12" customHeight="1" x14ac:dyDescent="0.35">
      <c r="M269"/>
      <c r="N269"/>
      <c r="O269"/>
      <c r="P269"/>
      <c r="Q269"/>
      <c r="R269"/>
      <c r="S269" s="234">
        <f t="shared" si="83"/>
        <v>22</v>
      </c>
      <c r="T269" s="138">
        <v>260</v>
      </c>
      <c r="U269" s="139">
        <f t="shared" si="80"/>
        <v>260</v>
      </c>
      <c r="V269" s="27">
        <f t="shared" si="81"/>
        <v>2631605.0974183553</v>
      </c>
      <c r="W269" s="27">
        <f t="shared" si="84"/>
        <v>15351.029734940388</v>
      </c>
      <c r="X269" s="27">
        <f t="shared" si="85"/>
        <v>19203.118608428438</v>
      </c>
      <c r="Y269" s="52">
        <f t="shared" si="82"/>
        <v>2612401.9788099267</v>
      </c>
    </row>
    <row r="270" spans="13:25" ht="12" customHeight="1" x14ac:dyDescent="0.35">
      <c r="M270"/>
      <c r="N270"/>
      <c r="O270"/>
      <c r="P270"/>
      <c r="Q270"/>
      <c r="R270"/>
      <c r="S270" s="234">
        <f t="shared" si="83"/>
        <v>22</v>
      </c>
      <c r="T270" s="138">
        <v>261</v>
      </c>
      <c r="U270" s="139">
        <f t="shared" si="80"/>
        <v>261</v>
      </c>
      <c r="V270" s="27">
        <f t="shared" si="81"/>
        <v>2612401.9788099267</v>
      </c>
      <c r="W270" s="27">
        <f t="shared" si="84"/>
        <v>15239.011543057888</v>
      </c>
      <c r="X270" s="27">
        <f t="shared" si="85"/>
        <v>19315.136800310938</v>
      </c>
      <c r="Y270" s="52">
        <f t="shared" si="82"/>
        <v>2593086.8420096156</v>
      </c>
    </row>
    <row r="271" spans="13:25" ht="12" customHeight="1" x14ac:dyDescent="0.35">
      <c r="M271"/>
      <c r="N271"/>
      <c r="O271"/>
      <c r="P271"/>
      <c r="Q271"/>
      <c r="R271"/>
      <c r="S271" s="234">
        <f t="shared" si="83"/>
        <v>22</v>
      </c>
      <c r="T271" s="138">
        <v>262</v>
      </c>
      <c r="U271" s="139">
        <f t="shared" si="80"/>
        <v>262</v>
      </c>
      <c r="V271" s="27">
        <f t="shared" si="81"/>
        <v>2593086.8420096156</v>
      </c>
      <c r="W271" s="27">
        <f t="shared" si="84"/>
        <v>15126.339911722738</v>
      </c>
      <c r="X271" s="27">
        <f t="shared" si="85"/>
        <v>19427.808431646088</v>
      </c>
      <c r="Y271" s="52">
        <f t="shared" si="82"/>
        <v>2573659.0335779693</v>
      </c>
    </row>
    <row r="272" spans="13:25" ht="12" customHeight="1" x14ac:dyDescent="0.35">
      <c r="M272"/>
      <c r="N272"/>
      <c r="O272"/>
      <c r="P272"/>
      <c r="Q272"/>
      <c r="R272"/>
      <c r="S272" s="234">
        <f t="shared" si="83"/>
        <v>22</v>
      </c>
      <c r="T272" s="138">
        <v>263</v>
      </c>
      <c r="U272" s="139">
        <f t="shared" si="80"/>
        <v>263</v>
      </c>
      <c r="V272" s="27">
        <f t="shared" si="81"/>
        <v>2573659.0335779693</v>
      </c>
      <c r="W272" s="27">
        <f t="shared" si="84"/>
        <v>15013.011029204801</v>
      </c>
      <c r="X272" s="27">
        <f t="shared" si="85"/>
        <v>19541.137314164025</v>
      </c>
      <c r="Y272" s="52">
        <f t="shared" si="82"/>
        <v>2554117.8962638052</v>
      </c>
    </row>
    <row r="273" spans="13:25" ht="12" customHeight="1" x14ac:dyDescent="0.35">
      <c r="M273"/>
      <c r="N273"/>
      <c r="O273"/>
      <c r="P273"/>
      <c r="Q273"/>
      <c r="R273"/>
      <c r="S273" s="234">
        <f t="shared" si="83"/>
        <v>22</v>
      </c>
      <c r="T273" s="138">
        <v>264</v>
      </c>
      <c r="U273" s="139">
        <f t="shared" si="80"/>
        <v>264</v>
      </c>
      <c r="V273" s="27">
        <f t="shared" si="81"/>
        <v>2554117.8962638052</v>
      </c>
      <c r="W273" s="27">
        <f t="shared" si="84"/>
        <v>14899.02106153885</v>
      </c>
      <c r="X273" s="27">
        <f t="shared" si="85"/>
        <v>19655.127281829977</v>
      </c>
      <c r="Y273" s="52">
        <f t="shared" si="82"/>
        <v>2534462.768981975</v>
      </c>
    </row>
    <row r="274" spans="13:25" ht="12" customHeight="1" x14ac:dyDescent="0.35">
      <c r="M274"/>
      <c r="N274"/>
      <c r="O274"/>
      <c r="P274"/>
      <c r="Q274"/>
      <c r="R274"/>
      <c r="S274" s="234">
        <f t="shared" si="83"/>
        <v>23</v>
      </c>
      <c r="T274" s="138">
        <v>265</v>
      </c>
      <c r="U274" s="139">
        <f t="shared" si="80"/>
        <v>265</v>
      </c>
      <c r="V274" s="27">
        <f t="shared" si="81"/>
        <v>2534462.768981975</v>
      </c>
      <c r="W274" s="27">
        <f t="shared" si="84"/>
        <v>14784.366152394839</v>
      </c>
      <c r="X274" s="27">
        <f t="shared" si="85"/>
        <v>19769.782190973987</v>
      </c>
      <c r="Y274" s="52">
        <f t="shared" si="82"/>
        <v>2514692.9867910012</v>
      </c>
    </row>
    <row r="275" spans="13:25" ht="12" customHeight="1" x14ac:dyDescent="0.35">
      <c r="M275"/>
      <c r="N275"/>
      <c r="O275"/>
      <c r="P275"/>
      <c r="Q275"/>
      <c r="R275"/>
      <c r="S275" s="234">
        <f t="shared" si="83"/>
        <v>23</v>
      </c>
      <c r="T275" s="138">
        <v>266</v>
      </c>
      <c r="U275" s="139">
        <f t="shared" si="80"/>
        <v>266</v>
      </c>
      <c r="V275" s="27">
        <f t="shared" si="81"/>
        <v>2514692.9867910012</v>
      </c>
      <c r="W275" s="27">
        <f t="shared" si="84"/>
        <v>14669.042422947492</v>
      </c>
      <c r="X275" s="27">
        <f t="shared" si="85"/>
        <v>19885.105920421334</v>
      </c>
      <c r="Y275" s="52">
        <f t="shared" si="82"/>
        <v>2494807.8808705797</v>
      </c>
    </row>
    <row r="276" spans="13:25" ht="12" customHeight="1" x14ac:dyDescent="0.35">
      <c r="M276"/>
      <c r="N276"/>
      <c r="O276"/>
      <c r="P276"/>
      <c r="Q276"/>
      <c r="R276"/>
      <c r="S276" s="234">
        <f t="shared" si="83"/>
        <v>23</v>
      </c>
      <c r="T276" s="138">
        <v>267</v>
      </c>
      <c r="U276" s="139">
        <f t="shared" si="80"/>
        <v>267</v>
      </c>
      <c r="V276" s="27">
        <f t="shared" si="81"/>
        <v>2494807.8808705797</v>
      </c>
      <c r="W276" s="27">
        <f t="shared" si="84"/>
        <v>14553.045971745029</v>
      </c>
      <c r="X276" s="27">
        <f t="shared" si="85"/>
        <v>20001.102371623798</v>
      </c>
      <c r="Y276" s="52">
        <f t="shared" si="82"/>
        <v>2474806.778498956</v>
      </c>
    </row>
    <row r="277" spans="13:25" ht="12" customHeight="1" x14ac:dyDescent="0.35">
      <c r="M277"/>
      <c r="N277"/>
      <c r="O277"/>
      <c r="P277"/>
      <c r="Q277"/>
      <c r="R277"/>
      <c r="S277" s="234">
        <f t="shared" si="83"/>
        <v>23</v>
      </c>
      <c r="T277" s="138">
        <v>268</v>
      </c>
      <c r="U277" s="139">
        <f t="shared" si="80"/>
        <v>268</v>
      </c>
      <c r="V277" s="27">
        <f t="shared" si="81"/>
        <v>2474806.778498956</v>
      </c>
      <c r="W277" s="27">
        <f t="shared" si="84"/>
        <v>14436.372874577224</v>
      </c>
      <c r="X277" s="27">
        <f t="shared" si="85"/>
        <v>20117.775468791602</v>
      </c>
      <c r="Y277" s="52">
        <f t="shared" si="82"/>
        <v>2454689.0030301642</v>
      </c>
    </row>
    <row r="278" spans="13:25" ht="12" customHeight="1" x14ac:dyDescent="0.35">
      <c r="M278"/>
      <c r="N278"/>
      <c r="O278"/>
      <c r="P278"/>
      <c r="Q278"/>
      <c r="R278"/>
      <c r="S278" s="234">
        <f t="shared" si="83"/>
        <v>23</v>
      </c>
      <c r="T278" s="138">
        <v>269</v>
      </c>
      <c r="U278" s="139">
        <f t="shared" si="80"/>
        <v>269</v>
      </c>
      <c r="V278" s="27">
        <f t="shared" si="81"/>
        <v>2454689.0030301642</v>
      </c>
      <c r="W278" s="27">
        <f t="shared" si="84"/>
        <v>14319.019184342611</v>
      </c>
      <c r="X278" s="27">
        <f t="shared" si="85"/>
        <v>20235.129159026215</v>
      </c>
      <c r="Y278" s="52">
        <f t="shared" si="82"/>
        <v>2434453.8738711379</v>
      </c>
    </row>
    <row r="279" spans="13:25" ht="12" customHeight="1" x14ac:dyDescent="0.35">
      <c r="M279"/>
      <c r="N279"/>
      <c r="O279"/>
      <c r="P279"/>
      <c r="Q279"/>
      <c r="R279"/>
      <c r="S279" s="234">
        <f t="shared" si="83"/>
        <v>23</v>
      </c>
      <c r="T279" s="138">
        <v>270</v>
      </c>
      <c r="U279" s="139">
        <f t="shared" si="80"/>
        <v>270</v>
      </c>
      <c r="V279" s="27">
        <f t="shared" si="81"/>
        <v>2434453.8738711379</v>
      </c>
      <c r="W279" s="27">
        <f t="shared" si="84"/>
        <v>14200.980930914957</v>
      </c>
      <c r="X279" s="27">
        <f t="shared" si="85"/>
        <v>20353.167412453869</v>
      </c>
      <c r="Y279" s="52">
        <f t="shared" si="82"/>
        <v>2414100.7064586841</v>
      </c>
    </row>
    <row r="280" spans="13:25" ht="12" customHeight="1" x14ac:dyDescent="0.35">
      <c r="M280"/>
      <c r="N280"/>
      <c r="O280"/>
      <c r="P280"/>
      <c r="Q280"/>
      <c r="R280"/>
      <c r="S280" s="234">
        <f t="shared" si="83"/>
        <v>23</v>
      </c>
      <c r="T280" s="138">
        <v>271</v>
      </c>
      <c r="U280" s="139">
        <f t="shared" si="80"/>
        <v>271</v>
      </c>
      <c r="V280" s="27">
        <f t="shared" si="81"/>
        <v>2414100.7064586841</v>
      </c>
      <c r="W280" s="27">
        <f t="shared" si="84"/>
        <v>14082.254121008977</v>
      </c>
      <c r="X280" s="27">
        <f t="shared" si="85"/>
        <v>20471.89422235985</v>
      </c>
      <c r="Y280" s="52">
        <f t="shared" si="82"/>
        <v>2393628.8122363244</v>
      </c>
    </row>
    <row r="281" spans="13:25" ht="12" customHeight="1" x14ac:dyDescent="0.35">
      <c r="M281"/>
      <c r="N281"/>
      <c r="O281"/>
      <c r="P281"/>
      <c r="Q281"/>
      <c r="R281"/>
      <c r="S281" s="234">
        <f t="shared" si="83"/>
        <v>23</v>
      </c>
      <c r="T281" s="138">
        <v>272</v>
      </c>
      <c r="U281" s="139">
        <f t="shared" si="80"/>
        <v>272</v>
      </c>
      <c r="V281" s="27">
        <f t="shared" si="81"/>
        <v>2393628.8122363244</v>
      </c>
      <c r="W281" s="27">
        <f t="shared" si="84"/>
        <v>13962.834738045211</v>
      </c>
      <c r="X281" s="27">
        <f t="shared" si="85"/>
        <v>20591.313605323616</v>
      </c>
      <c r="Y281" s="52">
        <f t="shared" si="82"/>
        <v>2373037.498631001</v>
      </c>
    </row>
    <row r="282" spans="13:25" ht="12" customHeight="1" x14ac:dyDescent="0.35">
      <c r="M282"/>
      <c r="N282"/>
      <c r="O282"/>
      <c r="P282"/>
      <c r="Q282"/>
      <c r="R282"/>
      <c r="S282" s="234">
        <f t="shared" si="83"/>
        <v>23</v>
      </c>
      <c r="T282" s="138">
        <v>273</v>
      </c>
      <c r="U282" s="139">
        <f t="shared" si="80"/>
        <v>273</v>
      </c>
      <c r="V282" s="27">
        <f t="shared" si="81"/>
        <v>2373037.498631001</v>
      </c>
      <c r="W282" s="27">
        <f t="shared" si="84"/>
        <v>13842.718742014153</v>
      </c>
      <c r="X282" s="27">
        <f t="shared" si="85"/>
        <v>20711.429601354674</v>
      </c>
      <c r="Y282" s="52">
        <f t="shared" si="82"/>
        <v>2352326.0690296465</v>
      </c>
    </row>
    <row r="283" spans="13:25" ht="12" customHeight="1" x14ac:dyDescent="0.35">
      <c r="M283"/>
      <c r="N283"/>
      <c r="O283"/>
      <c r="P283"/>
      <c r="Q283"/>
      <c r="R283"/>
      <c r="S283" s="234">
        <f t="shared" si="83"/>
        <v>23</v>
      </c>
      <c r="T283" s="138">
        <v>274</v>
      </c>
      <c r="U283" s="139">
        <f t="shared" si="80"/>
        <v>274</v>
      </c>
      <c r="V283" s="27">
        <f t="shared" si="81"/>
        <v>2352326.0690296465</v>
      </c>
      <c r="W283" s="27">
        <f t="shared" si="84"/>
        <v>13721.902069339587</v>
      </c>
      <c r="X283" s="27">
        <f t="shared" si="85"/>
        <v>20832.246274029239</v>
      </c>
      <c r="Y283" s="52">
        <f t="shared" si="82"/>
        <v>2331493.8227556171</v>
      </c>
    </row>
    <row r="284" spans="13:25" ht="12" customHeight="1" x14ac:dyDescent="0.35">
      <c r="M284"/>
      <c r="N284"/>
      <c r="O284"/>
      <c r="P284"/>
      <c r="Q284"/>
      <c r="R284"/>
      <c r="S284" s="234">
        <f t="shared" si="83"/>
        <v>23</v>
      </c>
      <c r="T284" s="138">
        <v>275</v>
      </c>
      <c r="U284" s="139">
        <f t="shared" si="80"/>
        <v>275</v>
      </c>
      <c r="V284" s="27">
        <f t="shared" si="81"/>
        <v>2331493.8227556171</v>
      </c>
      <c r="W284" s="27">
        <f t="shared" si="84"/>
        <v>13600.380632741082</v>
      </c>
      <c r="X284" s="27">
        <f t="shared" si="85"/>
        <v>20953.767710627744</v>
      </c>
      <c r="Y284" s="52">
        <f t="shared" si="82"/>
        <v>2310540.0550449896</v>
      </c>
    </row>
    <row r="285" spans="13:25" ht="12" customHeight="1" x14ac:dyDescent="0.35">
      <c r="M285"/>
      <c r="N285"/>
      <c r="O285"/>
      <c r="P285"/>
      <c r="Q285"/>
      <c r="R285"/>
      <c r="S285" s="234">
        <f t="shared" si="83"/>
        <v>23</v>
      </c>
      <c r="T285" s="138">
        <v>276</v>
      </c>
      <c r="U285" s="139">
        <f t="shared" ref="U285:U348" si="86">T285</f>
        <v>276</v>
      </c>
      <c r="V285" s="27">
        <f t="shared" ref="V285:V348" si="87">Y284</f>
        <v>2310540.0550449896</v>
      </c>
      <c r="W285" s="27">
        <f t="shared" si="84"/>
        <v>13478.150321095756</v>
      </c>
      <c r="X285" s="27">
        <f t="shared" si="85"/>
        <v>21075.99802227307</v>
      </c>
      <c r="Y285" s="52">
        <f t="shared" ref="Y285:Y348" si="88">V285-X285</f>
        <v>2289464.0570227164</v>
      </c>
    </row>
    <row r="286" spans="13:25" ht="12" customHeight="1" x14ac:dyDescent="0.35">
      <c r="M286"/>
      <c r="N286"/>
      <c r="O286"/>
      <c r="P286"/>
      <c r="Q286"/>
      <c r="R286"/>
      <c r="S286" s="234">
        <f t="shared" si="83"/>
        <v>24</v>
      </c>
      <c r="T286" s="138">
        <v>277</v>
      </c>
      <c r="U286" s="139">
        <f t="shared" si="86"/>
        <v>277</v>
      </c>
      <c r="V286" s="27">
        <f t="shared" si="87"/>
        <v>2289464.0570227164</v>
      </c>
      <c r="W286" s="27">
        <f t="shared" si="84"/>
        <v>13355.20699929916</v>
      </c>
      <c r="X286" s="27">
        <f t="shared" si="85"/>
        <v>21198.941344069666</v>
      </c>
      <c r="Y286" s="52">
        <f t="shared" si="88"/>
        <v>2268265.1156786466</v>
      </c>
    </row>
    <row r="287" spans="13:25" ht="12" customHeight="1" x14ac:dyDescent="0.35">
      <c r="M287"/>
      <c r="N287"/>
      <c r="O287"/>
      <c r="P287"/>
      <c r="Q287"/>
      <c r="R287"/>
      <c r="S287" s="234">
        <f t="shared" si="83"/>
        <v>24</v>
      </c>
      <c r="T287" s="138">
        <v>278</v>
      </c>
      <c r="U287" s="139">
        <f t="shared" si="86"/>
        <v>278</v>
      </c>
      <c r="V287" s="27">
        <f t="shared" si="87"/>
        <v>2268265.1156786466</v>
      </c>
      <c r="W287" s="27">
        <f t="shared" si="84"/>
        <v>13231.546508125422</v>
      </c>
      <c r="X287" s="27">
        <f t="shared" si="85"/>
        <v>21322.601835243404</v>
      </c>
      <c r="Y287" s="52">
        <f t="shared" si="88"/>
        <v>2246942.5138434032</v>
      </c>
    </row>
    <row r="288" spans="13:25" ht="12" customHeight="1" x14ac:dyDescent="0.35">
      <c r="M288"/>
      <c r="N288"/>
      <c r="O288"/>
      <c r="P288"/>
      <c r="Q288"/>
      <c r="R288"/>
      <c r="S288" s="234">
        <f t="shared" si="83"/>
        <v>24</v>
      </c>
      <c r="T288" s="138">
        <v>279</v>
      </c>
      <c r="U288" s="139">
        <f t="shared" si="86"/>
        <v>279</v>
      </c>
      <c r="V288" s="27">
        <f t="shared" si="87"/>
        <v>2246942.5138434032</v>
      </c>
      <c r="W288" s="27">
        <f t="shared" si="84"/>
        <v>13107.1646640865</v>
      </c>
      <c r="X288" s="27">
        <f t="shared" si="85"/>
        <v>21446.983679282326</v>
      </c>
      <c r="Y288" s="52">
        <f t="shared" si="88"/>
        <v>2225495.5301641207</v>
      </c>
    </row>
    <row r="289" spans="13:25" ht="12" customHeight="1" x14ac:dyDescent="0.35">
      <c r="M289"/>
      <c r="N289"/>
      <c r="O289"/>
      <c r="P289"/>
      <c r="Q289"/>
      <c r="R289"/>
      <c r="S289" s="234">
        <f t="shared" si="83"/>
        <v>24</v>
      </c>
      <c r="T289" s="138">
        <v>280</v>
      </c>
      <c r="U289" s="139">
        <f t="shared" si="86"/>
        <v>280</v>
      </c>
      <c r="V289" s="27">
        <f t="shared" si="87"/>
        <v>2225495.5301641207</v>
      </c>
      <c r="W289" s="27">
        <f t="shared" si="84"/>
        <v>12982.057259290686</v>
      </c>
      <c r="X289" s="27">
        <f t="shared" si="85"/>
        <v>21572.09108407814</v>
      </c>
      <c r="Y289" s="52">
        <f t="shared" si="88"/>
        <v>2203923.4390800428</v>
      </c>
    </row>
    <row r="290" spans="13:25" ht="12" customHeight="1" x14ac:dyDescent="0.35">
      <c r="M290"/>
      <c r="N290"/>
      <c r="O290"/>
      <c r="P290"/>
      <c r="Q290"/>
      <c r="R290"/>
      <c r="S290" s="234">
        <f t="shared" si="83"/>
        <v>24</v>
      </c>
      <c r="T290" s="138">
        <v>281</v>
      </c>
      <c r="U290" s="139">
        <f t="shared" si="86"/>
        <v>281</v>
      </c>
      <c r="V290" s="27">
        <f t="shared" si="87"/>
        <v>2203923.4390800428</v>
      </c>
      <c r="W290" s="27">
        <f t="shared" si="84"/>
        <v>12856.220061300235</v>
      </c>
      <c r="X290" s="27">
        <f t="shared" si="85"/>
        <v>21697.928282068591</v>
      </c>
      <c r="Y290" s="52">
        <f t="shared" si="88"/>
        <v>2182225.5107979742</v>
      </c>
    </row>
    <row r="291" spans="13:25" ht="12" customHeight="1" x14ac:dyDescent="0.35">
      <c r="M291"/>
      <c r="N291"/>
      <c r="O291"/>
      <c r="P291"/>
      <c r="Q291"/>
      <c r="R291"/>
      <c r="S291" s="234">
        <f t="shared" si="83"/>
        <v>24</v>
      </c>
      <c r="T291" s="138">
        <v>282</v>
      </c>
      <c r="U291" s="139">
        <f t="shared" si="86"/>
        <v>282</v>
      </c>
      <c r="V291" s="27">
        <f t="shared" si="87"/>
        <v>2182225.5107979742</v>
      </c>
      <c r="W291" s="27">
        <f t="shared" si="84"/>
        <v>12729.648812988165</v>
      </c>
      <c r="X291" s="27">
        <f t="shared" si="85"/>
        <v>21824.499530380661</v>
      </c>
      <c r="Y291" s="52">
        <f t="shared" si="88"/>
        <v>2160401.0112675936</v>
      </c>
    </row>
    <row r="292" spans="13:25" ht="12" customHeight="1" x14ac:dyDescent="0.35">
      <c r="M292"/>
      <c r="N292"/>
      <c r="O292"/>
      <c r="P292"/>
      <c r="Q292"/>
      <c r="R292"/>
      <c r="S292" s="234">
        <f t="shared" si="83"/>
        <v>24</v>
      </c>
      <c r="T292" s="138">
        <v>283</v>
      </c>
      <c r="U292" s="139">
        <f t="shared" si="86"/>
        <v>283</v>
      </c>
      <c r="V292" s="27">
        <f t="shared" si="87"/>
        <v>2160401.0112675936</v>
      </c>
      <c r="W292" s="27">
        <f t="shared" si="84"/>
        <v>12602.339232394279</v>
      </c>
      <c r="X292" s="27">
        <f t="shared" si="85"/>
        <v>21951.809110974547</v>
      </c>
      <c r="Y292" s="52">
        <f t="shared" si="88"/>
        <v>2138449.2021566192</v>
      </c>
    </row>
    <row r="293" spans="13:25" ht="12" customHeight="1" x14ac:dyDescent="0.35">
      <c r="M293"/>
      <c r="N293"/>
      <c r="O293"/>
      <c r="P293"/>
      <c r="Q293"/>
      <c r="R293"/>
      <c r="S293" s="234">
        <f t="shared" si="83"/>
        <v>24</v>
      </c>
      <c r="T293" s="138">
        <v>284</v>
      </c>
      <c r="U293" s="139">
        <f t="shared" si="86"/>
        <v>284</v>
      </c>
      <c r="V293" s="27">
        <f t="shared" si="87"/>
        <v>2138449.2021566192</v>
      </c>
      <c r="W293" s="27">
        <f t="shared" si="84"/>
        <v>12474.287012580258</v>
      </c>
      <c r="X293" s="27">
        <f t="shared" si="85"/>
        <v>22079.861330788568</v>
      </c>
      <c r="Y293" s="52">
        <f t="shared" si="88"/>
        <v>2116369.3408258306</v>
      </c>
    </row>
    <row r="294" spans="13:25" ht="12" customHeight="1" x14ac:dyDescent="0.35">
      <c r="M294"/>
      <c r="N294"/>
      <c r="O294"/>
      <c r="P294"/>
      <c r="Q294"/>
      <c r="R294"/>
      <c r="S294" s="234">
        <f t="shared" si="83"/>
        <v>24</v>
      </c>
      <c r="T294" s="138">
        <v>285</v>
      </c>
      <c r="U294" s="139">
        <f t="shared" si="86"/>
        <v>285</v>
      </c>
      <c r="V294" s="27">
        <f t="shared" si="87"/>
        <v>2116369.3408258306</v>
      </c>
      <c r="W294" s="27">
        <f t="shared" si="84"/>
        <v>12345.487821483992</v>
      </c>
      <c r="X294" s="27">
        <f t="shared" si="85"/>
        <v>22208.660521884834</v>
      </c>
      <c r="Y294" s="52">
        <f t="shared" si="88"/>
        <v>2094160.6803039457</v>
      </c>
    </row>
    <row r="295" spans="13:25" ht="12" customHeight="1" x14ac:dyDescent="0.35">
      <c r="M295"/>
      <c r="N295"/>
      <c r="O295"/>
      <c r="P295"/>
      <c r="Q295"/>
      <c r="R295"/>
      <c r="S295" s="234">
        <f t="shared" si="83"/>
        <v>24</v>
      </c>
      <c r="T295" s="138">
        <v>286</v>
      </c>
      <c r="U295" s="139">
        <f t="shared" si="86"/>
        <v>286</v>
      </c>
      <c r="V295" s="27">
        <f t="shared" si="87"/>
        <v>2094160.6803039457</v>
      </c>
      <c r="W295" s="27">
        <f t="shared" si="84"/>
        <v>12215.937301772999</v>
      </c>
      <c r="X295" s="27">
        <f t="shared" si="85"/>
        <v>22338.211041595827</v>
      </c>
      <c r="Y295" s="52">
        <f t="shared" si="88"/>
        <v>2071822.4692623499</v>
      </c>
    </row>
    <row r="296" spans="13:25" ht="12" customHeight="1" x14ac:dyDescent="0.35">
      <c r="M296"/>
      <c r="N296"/>
      <c r="O296"/>
      <c r="P296"/>
      <c r="Q296"/>
      <c r="R296"/>
      <c r="S296" s="234">
        <f t="shared" si="83"/>
        <v>24</v>
      </c>
      <c r="T296" s="138">
        <v>287</v>
      </c>
      <c r="U296" s="139">
        <f t="shared" si="86"/>
        <v>287</v>
      </c>
      <c r="V296" s="27">
        <f t="shared" si="87"/>
        <v>2071822.4692623499</v>
      </c>
      <c r="W296" s="27">
        <f t="shared" si="84"/>
        <v>12085.631070697022</v>
      </c>
      <c r="X296" s="27">
        <f t="shared" si="85"/>
        <v>22468.517272671805</v>
      </c>
      <c r="Y296" s="52">
        <f t="shared" si="88"/>
        <v>2049353.951989678</v>
      </c>
    </row>
    <row r="297" spans="13:25" ht="12" customHeight="1" x14ac:dyDescent="0.35">
      <c r="M297"/>
      <c r="N297"/>
      <c r="O297"/>
      <c r="P297"/>
      <c r="Q297"/>
      <c r="R297"/>
      <c r="S297" s="234">
        <f t="shared" si="83"/>
        <v>24</v>
      </c>
      <c r="T297" s="138">
        <v>288</v>
      </c>
      <c r="U297" s="139">
        <f t="shared" si="86"/>
        <v>288</v>
      </c>
      <c r="V297" s="27">
        <f t="shared" si="87"/>
        <v>2049353.951989678</v>
      </c>
      <c r="W297" s="27">
        <f t="shared" si="84"/>
        <v>11954.564719939772</v>
      </c>
      <c r="X297" s="27">
        <f t="shared" si="85"/>
        <v>22599.583623429055</v>
      </c>
      <c r="Y297" s="52">
        <f t="shared" si="88"/>
        <v>2026754.3683662489</v>
      </c>
    </row>
    <row r="298" spans="13:25" ht="12" customHeight="1" x14ac:dyDescent="0.35">
      <c r="M298"/>
      <c r="N298"/>
      <c r="O298"/>
      <c r="P298"/>
      <c r="Q298"/>
      <c r="R298"/>
      <c r="S298" s="234">
        <f t="shared" si="83"/>
        <v>25</v>
      </c>
      <c r="T298" s="138">
        <v>289</v>
      </c>
      <c r="U298" s="139">
        <f t="shared" si="86"/>
        <v>289</v>
      </c>
      <c r="V298" s="27">
        <f t="shared" si="87"/>
        <v>2026754.3683662489</v>
      </c>
      <c r="W298" s="27">
        <f t="shared" si="84"/>
        <v>11822.733815469768</v>
      </c>
      <c r="X298" s="27">
        <f t="shared" si="85"/>
        <v>22731.414527899058</v>
      </c>
      <c r="Y298" s="52">
        <f t="shared" si="88"/>
        <v>2004022.9538383498</v>
      </c>
    </row>
    <row r="299" spans="13:25" ht="12" customHeight="1" x14ac:dyDescent="0.35">
      <c r="M299"/>
      <c r="N299"/>
      <c r="O299"/>
      <c r="P299"/>
      <c r="Q299"/>
      <c r="R299"/>
      <c r="S299" s="234">
        <f t="shared" si="83"/>
        <v>25</v>
      </c>
      <c r="T299" s="138">
        <v>290</v>
      </c>
      <c r="U299" s="139">
        <f t="shared" si="86"/>
        <v>290</v>
      </c>
      <c r="V299" s="27">
        <f t="shared" si="87"/>
        <v>2004022.9538383498</v>
      </c>
      <c r="W299" s="27">
        <f t="shared" si="84"/>
        <v>11690.133897390358</v>
      </c>
      <c r="X299" s="27">
        <f t="shared" si="85"/>
        <v>22864.014445978468</v>
      </c>
      <c r="Y299" s="52">
        <f t="shared" si="88"/>
        <v>1981158.9393923713</v>
      </c>
    </row>
    <row r="300" spans="13:25" ht="12" customHeight="1" x14ac:dyDescent="0.35">
      <c r="M300"/>
      <c r="N300"/>
      <c r="O300"/>
      <c r="P300"/>
      <c r="Q300"/>
      <c r="R300"/>
      <c r="S300" s="234">
        <f t="shared" si="83"/>
        <v>25</v>
      </c>
      <c r="T300" s="138">
        <v>291</v>
      </c>
      <c r="U300" s="139">
        <f t="shared" si="86"/>
        <v>291</v>
      </c>
      <c r="V300" s="27">
        <f t="shared" si="87"/>
        <v>1981158.9393923713</v>
      </c>
      <c r="W300" s="27">
        <f t="shared" si="84"/>
        <v>11556.760479788816</v>
      </c>
      <c r="X300" s="27">
        <f t="shared" si="85"/>
        <v>22997.38786358001</v>
      </c>
      <c r="Y300" s="52">
        <f t="shared" si="88"/>
        <v>1958161.5515287914</v>
      </c>
    </row>
    <row r="301" spans="13:25" ht="12" customHeight="1" x14ac:dyDescent="0.35">
      <c r="M301"/>
      <c r="N301"/>
      <c r="O301"/>
      <c r="P301"/>
      <c r="Q301"/>
      <c r="R301"/>
      <c r="S301" s="234">
        <f t="shared" si="83"/>
        <v>25</v>
      </c>
      <c r="T301" s="138">
        <v>292</v>
      </c>
      <c r="U301" s="139">
        <f t="shared" si="86"/>
        <v>292</v>
      </c>
      <c r="V301" s="27">
        <f t="shared" si="87"/>
        <v>1958161.5515287914</v>
      </c>
      <c r="W301" s="27">
        <f t="shared" si="84"/>
        <v>11422.6090505846</v>
      </c>
      <c r="X301" s="27">
        <f t="shared" si="85"/>
        <v>23131.539292784226</v>
      </c>
      <c r="Y301" s="52">
        <f t="shared" si="88"/>
        <v>1935030.0122360073</v>
      </c>
    </row>
    <row r="302" spans="13:25" ht="12" customHeight="1" x14ac:dyDescent="0.35">
      <c r="M302"/>
      <c r="N302"/>
      <c r="O302"/>
      <c r="P302"/>
      <c r="Q302"/>
      <c r="R302"/>
      <c r="S302" s="234">
        <f t="shared" si="83"/>
        <v>25</v>
      </c>
      <c r="T302" s="138">
        <v>293</v>
      </c>
      <c r="U302" s="139">
        <f t="shared" si="86"/>
        <v>293</v>
      </c>
      <c r="V302" s="27">
        <f t="shared" si="87"/>
        <v>1935030.0122360073</v>
      </c>
      <c r="W302" s="27">
        <f t="shared" si="84"/>
        <v>11287.675071376692</v>
      </c>
      <c r="X302" s="27">
        <f t="shared" si="85"/>
        <v>23266.473271992134</v>
      </c>
      <c r="Y302" s="52">
        <f t="shared" si="88"/>
        <v>1911763.5389640152</v>
      </c>
    </row>
    <row r="303" spans="13:25" ht="12" customHeight="1" x14ac:dyDescent="0.35">
      <c r="M303"/>
      <c r="N303"/>
      <c r="O303"/>
      <c r="P303"/>
      <c r="Q303"/>
      <c r="R303"/>
      <c r="S303" s="234">
        <f t="shared" si="83"/>
        <v>25</v>
      </c>
      <c r="T303" s="138">
        <v>294</v>
      </c>
      <c r="U303" s="139">
        <f t="shared" si="86"/>
        <v>294</v>
      </c>
      <c r="V303" s="27">
        <f t="shared" si="87"/>
        <v>1911763.5389640152</v>
      </c>
      <c r="W303" s="27">
        <f t="shared" si="84"/>
        <v>11151.953977290072</v>
      </c>
      <c r="X303" s="27">
        <f t="shared" si="85"/>
        <v>23402.194366078755</v>
      </c>
      <c r="Y303" s="52">
        <f t="shared" si="88"/>
        <v>1888361.3445979364</v>
      </c>
    </row>
    <row r="304" spans="13:25" ht="12" customHeight="1" x14ac:dyDescent="0.35">
      <c r="M304"/>
      <c r="N304"/>
      <c r="O304"/>
      <c r="P304"/>
      <c r="Q304"/>
      <c r="R304"/>
      <c r="S304" s="234">
        <f t="shared" si="83"/>
        <v>25</v>
      </c>
      <c r="T304" s="138">
        <v>295</v>
      </c>
      <c r="U304" s="139">
        <f t="shared" si="86"/>
        <v>295</v>
      </c>
      <c r="V304" s="27">
        <f t="shared" si="87"/>
        <v>1888361.3445979364</v>
      </c>
      <c r="W304" s="27">
        <f t="shared" si="84"/>
        <v>11015.441176821278</v>
      </c>
      <c r="X304" s="27">
        <f t="shared" si="85"/>
        <v>23538.707166547549</v>
      </c>
      <c r="Y304" s="52">
        <f t="shared" si="88"/>
        <v>1864822.6374313887</v>
      </c>
    </row>
    <row r="305" spans="13:25" ht="12" customHeight="1" x14ac:dyDescent="0.35">
      <c r="M305"/>
      <c r="N305"/>
      <c r="O305"/>
      <c r="P305"/>
      <c r="Q305"/>
      <c r="R305"/>
      <c r="S305" s="234">
        <f t="shared" si="83"/>
        <v>25</v>
      </c>
      <c r="T305" s="138">
        <v>296</v>
      </c>
      <c r="U305" s="139">
        <f t="shared" si="86"/>
        <v>296</v>
      </c>
      <c r="V305" s="27">
        <f t="shared" si="87"/>
        <v>1864822.6374313887</v>
      </c>
      <c r="W305" s="27">
        <f t="shared" si="84"/>
        <v>10878.132051683086</v>
      </c>
      <c r="X305" s="27">
        <f t="shared" si="85"/>
        <v>23676.016291685741</v>
      </c>
      <c r="Y305" s="52">
        <f t="shared" si="88"/>
        <v>1841146.6211397031</v>
      </c>
    </row>
    <row r="306" spans="13:25" ht="12" customHeight="1" x14ac:dyDescent="0.35">
      <c r="M306"/>
      <c r="N306"/>
      <c r="O306"/>
      <c r="P306"/>
      <c r="Q306"/>
      <c r="R306"/>
      <c r="S306" s="234">
        <f t="shared" si="83"/>
        <v>25</v>
      </c>
      <c r="T306" s="138">
        <v>297</v>
      </c>
      <c r="U306" s="139">
        <f t="shared" si="86"/>
        <v>297</v>
      </c>
      <c r="V306" s="27">
        <f t="shared" si="87"/>
        <v>1841146.6211397031</v>
      </c>
      <c r="W306" s="27">
        <f t="shared" si="84"/>
        <v>10740.021956648252</v>
      </c>
      <c r="X306" s="27">
        <f t="shared" si="85"/>
        <v>23814.126386720574</v>
      </c>
      <c r="Y306" s="52">
        <f t="shared" si="88"/>
        <v>1817332.4947529824</v>
      </c>
    </row>
    <row r="307" spans="13:25" ht="12" customHeight="1" x14ac:dyDescent="0.35">
      <c r="M307"/>
      <c r="N307"/>
      <c r="O307"/>
      <c r="P307"/>
      <c r="Q307"/>
      <c r="R307"/>
      <c r="S307" s="234">
        <f t="shared" si="83"/>
        <v>25</v>
      </c>
      <c r="T307" s="138">
        <v>298</v>
      </c>
      <c r="U307" s="139">
        <f t="shared" si="86"/>
        <v>298</v>
      </c>
      <c r="V307" s="27">
        <f t="shared" si="87"/>
        <v>1817332.4947529824</v>
      </c>
      <c r="W307" s="27">
        <f t="shared" si="84"/>
        <v>10601.106219392379</v>
      </c>
      <c r="X307" s="27">
        <f t="shared" si="85"/>
        <v>23953.042123976447</v>
      </c>
      <c r="Y307" s="52">
        <f t="shared" si="88"/>
        <v>1793379.452629006</v>
      </c>
    </row>
    <row r="308" spans="13:25" ht="12" customHeight="1" x14ac:dyDescent="0.35">
      <c r="M308"/>
      <c r="N308"/>
      <c r="O308"/>
      <c r="P308"/>
      <c r="Q308"/>
      <c r="R308"/>
      <c r="S308" s="234">
        <f t="shared" si="83"/>
        <v>25</v>
      </c>
      <c r="T308" s="138">
        <v>299</v>
      </c>
      <c r="U308" s="139">
        <f t="shared" si="86"/>
        <v>299</v>
      </c>
      <c r="V308" s="27">
        <f t="shared" si="87"/>
        <v>1793379.452629006</v>
      </c>
      <c r="W308" s="27">
        <f t="shared" si="84"/>
        <v>10461.380140335848</v>
      </c>
      <c r="X308" s="27">
        <f t="shared" si="85"/>
        <v>24092.768203032978</v>
      </c>
      <c r="Y308" s="52">
        <f t="shared" si="88"/>
        <v>1769286.6844259731</v>
      </c>
    </row>
    <row r="309" spans="13:25" ht="12" customHeight="1" x14ac:dyDescent="0.35">
      <c r="M309"/>
      <c r="N309"/>
      <c r="O309"/>
      <c r="P309"/>
      <c r="Q309"/>
      <c r="R309"/>
      <c r="S309" s="234">
        <f t="shared" si="83"/>
        <v>25</v>
      </c>
      <c r="T309" s="138">
        <v>300</v>
      </c>
      <c r="U309" s="139">
        <f t="shared" si="86"/>
        <v>300</v>
      </c>
      <c r="V309" s="27">
        <f t="shared" si="87"/>
        <v>1769286.6844259731</v>
      </c>
      <c r="W309" s="27">
        <f t="shared" si="84"/>
        <v>10320.838992484827</v>
      </c>
      <c r="X309" s="27">
        <f t="shared" si="85"/>
        <v>24233.309350883999</v>
      </c>
      <c r="Y309" s="52">
        <f t="shared" si="88"/>
        <v>1745053.375075089</v>
      </c>
    </row>
    <row r="310" spans="13:25" ht="12" customHeight="1" x14ac:dyDescent="0.35">
      <c r="M310"/>
      <c r="N310"/>
      <c r="O310"/>
      <c r="P310"/>
      <c r="Q310"/>
      <c r="R310"/>
      <c r="S310" s="234">
        <f t="shared" si="83"/>
        <v>26</v>
      </c>
      <c r="T310" s="138">
        <v>301</v>
      </c>
      <c r="U310" s="139">
        <f t="shared" si="86"/>
        <v>301</v>
      </c>
      <c r="V310" s="27">
        <f t="shared" si="87"/>
        <v>1745053.375075089</v>
      </c>
      <c r="W310" s="27">
        <f t="shared" si="84"/>
        <v>10179.478021271334</v>
      </c>
      <c r="X310" s="27">
        <f t="shared" si="85"/>
        <v>24374.670322097492</v>
      </c>
      <c r="Y310" s="52">
        <f t="shared" si="88"/>
        <v>1720678.7047529914</v>
      </c>
    </row>
    <row r="311" spans="13:25" ht="12" customHeight="1" x14ac:dyDescent="0.35">
      <c r="M311"/>
      <c r="N311"/>
      <c r="O311"/>
      <c r="P311"/>
      <c r="Q311"/>
      <c r="R311"/>
      <c r="S311" s="234">
        <f t="shared" si="83"/>
        <v>26</v>
      </c>
      <c r="T311" s="138">
        <v>302</v>
      </c>
      <c r="U311" s="139">
        <f t="shared" si="86"/>
        <v>302</v>
      </c>
      <c r="V311" s="27">
        <f t="shared" si="87"/>
        <v>1720678.7047529914</v>
      </c>
      <c r="W311" s="27">
        <f t="shared" si="84"/>
        <v>10037.292444392435</v>
      </c>
      <c r="X311" s="27">
        <f t="shared" si="85"/>
        <v>24516.855898976391</v>
      </c>
      <c r="Y311" s="52">
        <f t="shared" si="88"/>
        <v>1696161.8488540151</v>
      </c>
    </row>
    <row r="312" spans="13:25" ht="12" customHeight="1" x14ac:dyDescent="0.35">
      <c r="M312"/>
      <c r="N312"/>
      <c r="O312"/>
      <c r="P312"/>
      <c r="Q312"/>
      <c r="R312"/>
      <c r="S312" s="234">
        <f t="shared" si="83"/>
        <v>26</v>
      </c>
      <c r="T312" s="138">
        <v>303</v>
      </c>
      <c r="U312" s="139">
        <f t="shared" si="86"/>
        <v>303</v>
      </c>
      <c r="V312" s="27">
        <f t="shared" si="87"/>
        <v>1696161.8488540151</v>
      </c>
      <c r="W312" s="27">
        <f t="shared" si="84"/>
        <v>9894.277451648406</v>
      </c>
      <c r="X312" s="27">
        <f t="shared" si="85"/>
        <v>24659.87089172042</v>
      </c>
      <c r="Y312" s="52">
        <f t="shared" si="88"/>
        <v>1671501.9779622946</v>
      </c>
    </row>
    <row r="313" spans="13:25" ht="12" customHeight="1" x14ac:dyDescent="0.35">
      <c r="M313"/>
      <c r="N313"/>
      <c r="O313"/>
      <c r="P313"/>
      <c r="Q313"/>
      <c r="R313"/>
      <c r="S313" s="234">
        <f t="shared" si="83"/>
        <v>26</v>
      </c>
      <c r="T313" s="138">
        <v>304</v>
      </c>
      <c r="U313" s="139">
        <f t="shared" si="86"/>
        <v>304</v>
      </c>
      <c r="V313" s="27">
        <f t="shared" si="87"/>
        <v>1671501.9779622946</v>
      </c>
      <c r="W313" s="27">
        <f t="shared" si="84"/>
        <v>9750.428204780037</v>
      </c>
      <c r="X313" s="27">
        <f t="shared" si="85"/>
        <v>24803.720138588789</v>
      </c>
      <c r="Y313" s="52">
        <f t="shared" si="88"/>
        <v>1646698.2578237059</v>
      </c>
    </row>
    <row r="314" spans="13:25" ht="12" customHeight="1" x14ac:dyDescent="0.35">
      <c r="M314"/>
      <c r="N314"/>
      <c r="O314"/>
      <c r="P314"/>
      <c r="Q314"/>
      <c r="R314"/>
      <c r="S314" s="234">
        <f t="shared" si="83"/>
        <v>26</v>
      </c>
      <c r="T314" s="138">
        <v>305</v>
      </c>
      <c r="U314" s="139">
        <f t="shared" si="86"/>
        <v>305</v>
      </c>
      <c r="V314" s="27">
        <f t="shared" si="87"/>
        <v>1646698.2578237059</v>
      </c>
      <c r="W314" s="27">
        <f t="shared" si="84"/>
        <v>9605.7398373049327</v>
      </c>
      <c r="X314" s="27">
        <f t="shared" si="85"/>
        <v>24948.408506063894</v>
      </c>
      <c r="Y314" s="52">
        <f t="shared" si="88"/>
        <v>1621749.8493176419</v>
      </c>
    </row>
    <row r="315" spans="13:25" ht="12" customHeight="1" x14ac:dyDescent="0.35">
      <c r="M315"/>
      <c r="N315"/>
      <c r="O315"/>
      <c r="P315"/>
      <c r="Q315"/>
      <c r="R315"/>
      <c r="S315" s="234">
        <f t="shared" si="83"/>
        <v>26</v>
      </c>
      <c r="T315" s="138">
        <v>306</v>
      </c>
      <c r="U315" s="139">
        <f t="shared" si="86"/>
        <v>306</v>
      </c>
      <c r="V315" s="27">
        <f t="shared" si="87"/>
        <v>1621749.8493176419</v>
      </c>
      <c r="W315" s="27">
        <f t="shared" si="84"/>
        <v>9460.2074543528979</v>
      </c>
      <c r="X315" s="27">
        <f t="shared" si="85"/>
        <v>25093.940889015928</v>
      </c>
      <c r="Y315" s="52">
        <f t="shared" si="88"/>
        <v>1596655.9084286259</v>
      </c>
    </row>
    <row r="316" spans="13:25" ht="12" customHeight="1" x14ac:dyDescent="0.35">
      <c r="M316"/>
      <c r="N316"/>
      <c r="O316"/>
      <c r="P316"/>
      <c r="Q316"/>
      <c r="R316"/>
      <c r="S316" s="234">
        <f t="shared" si="83"/>
        <v>26</v>
      </c>
      <c r="T316" s="138">
        <v>307</v>
      </c>
      <c r="U316" s="139">
        <f t="shared" si="86"/>
        <v>307</v>
      </c>
      <c r="V316" s="27">
        <f t="shared" si="87"/>
        <v>1596655.9084286259</v>
      </c>
      <c r="W316" s="27">
        <f t="shared" si="84"/>
        <v>9313.8261325003004</v>
      </c>
      <c r="X316" s="27">
        <f t="shared" si="85"/>
        <v>25240.322210868526</v>
      </c>
      <c r="Y316" s="52">
        <f t="shared" si="88"/>
        <v>1571415.5862177573</v>
      </c>
    </row>
    <row r="317" spans="13:25" ht="12" customHeight="1" x14ac:dyDescent="0.35">
      <c r="M317"/>
      <c r="N317"/>
      <c r="O317"/>
      <c r="P317"/>
      <c r="Q317"/>
      <c r="R317"/>
      <c r="S317" s="234">
        <f t="shared" si="83"/>
        <v>26</v>
      </c>
      <c r="T317" s="138">
        <v>308</v>
      </c>
      <c r="U317" s="139">
        <f t="shared" si="86"/>
        <v>308</v>
      </c>
      <c r="V317" s="27">
        <f t="shared" si="87"/>
        <v>1571415.5862177573</v>
      </c>
      <c r="W317" s="27">
        <f t="shared" si="84"/>
        <v>9166.5909196035718</v>
      </c>
      <c r="X317" s="27">
        <f t="shared" si="85"/>
        <v>25387.557423765254</v>
      </c>
      <c r="Y317" s="52">
        <f t="shared" si="88"/>
        <v>1546028.028793992</v>
      </c>
    </row>
    <row r="318" spans="13:25" ht="12" customHeight="1" x14ac:dyDescent="0.35">
      <c r="M318"/>
      <c r="N318"/>
      <c r="O318"/>
      <c r="P318"/>
      <c r="Q318"/>
      <c r="R318"/>
      <c r="S318" s="234">
        <f t="shared" si="83"/>
        <v>26</v>
      </c>
      <c r="T318" s="138">
        <v>309</v>
      </c>
      <c r="U318" s="139">
        <f t="shared" si="86"/>
        <v>309</v>
      </c>
      <c r="V318" s="27">
        <f t="shared" si="87"/>
        <v>1546028.028793992</v>
      </c>
      <c r="W318" s="27">
        <f t="shared" si="84"/>
        <v>9018.4968346316055</v>
      </c>
      <c r="X318" s="27">
        <f t="shared" si="85"/>
        <v>25535.651508737221</v>
      </c>
      <c r="Y318" s="52">
        <f t="shared" si="88"/>
        <v>1520492.3772852549</v>
      </c>
    </row>
    <row r="319" spans="13:25" ht="12" customHeight="1" x14ac:dyDescent="0.35">
      <c r="M319"/>
      <c r="N319"/>
      <c r="O319"/>
      <c r="P319"/>
      <c r="Q319"/>
      <c r="R319"/>
      <c r="S319" s="234">
        <f t="shared" si="83"/>
        <v>26</v>
      </c>
      <c r="T319" s="138">
        <v>310</v>
      </c>
      <c r="U319" s="139">
        <f t="shared" si="86"/>
        <v>310</v>
      </c>
      <c r="V319" s="27">
        <f t="shared" si="87"/>
        <v>1520492.3772852549</v>
      </c>
      <c r="W319" s="27">
        <f t="shared" si="84"/>
        <v>8869.5388674973037</v>
      </c>
      <c r="X319" s="27">
        <f t="shared" si="85"/>
        <v>25684.609475871523</v>
      </c>
      <c r="Y319" s="52">
        <f t="shared" si="88"/>
        <v>1494807.7678093833</v>
      </c>
    </row>
    <row r="320" spans="13:25" ht="12" customHeight="1" x14ac:dyDescent="0.35">
      <c r="M320"/>
      <c r="N320"/>
      <c r="O320"/>
      <c r="P320"/>
      <c r="Q320"/>
      <c r="R320"/>
      <c r="S320" s="234">
        <f t="shared" si="83"/>
        <v>26</v>
      </c>
      <c r="T320" s="138">
        <v>311</v>
      </c>
      <c r="U320" s="139">
        <f t="shared" si="86"/>
        <v>311</v>
      </c>
      <c r="V320" s="27">
        <f t="shared" si="87"/>
        <v>1494807.7678093833</v>
      </c>
      <c r="W320" s="27">
        <f t="shared" si="84"/>
        <v>8719.7119788880518</v>
      </c>
      <c r="X320" s="27">
        <f t="shared" si="85"/>
        <v>25834.436364480775</v>
      </c>
      <c r="Y320" s="52">
        <f t="shared" si="88"/>
        <v>1468973.3314449026</v>
      </c>
    </row>
    <row r="321" spans="13:25" ht="12" customHeight="1" x14ac:dyDescent="0.35">
      <c r="M321"/>
      <c r="N321"/>
      <c r="O321"/>
      <c r="P321"/>
      <c r="Q321"/>
      <c r="R321"/>
      <c r="S321" s="234">
        <f t="shared" si="83"/>
        <v>26</v>
      </c>
      <c r="T321" s="138">
        <v>312</v>
      </c>
      <c r="U321" s="139">
        <f t="shared" si="86"/>
        <v>312</v>
      </c>
      <c r="V321" s="27">
        <f t="shared" si="87"/>
        <v>1468973.3314449026</v>
      </c>
      <c r="W321" s="27">
        <f t="shared" si="84"/>
        <v>8569.0111000952493</v>
      </c>
      <c r="X321" s="27">
        <f t="shared" si="85"/>
        <v>25985.137243273577</v>
      </c>
      <c r="Y321" s="52">
        <f t="shared" si="88"/>
        <v>1442988.1942016289</v>
      </c>
    </row>
    <row r="322" spans="13:25" ht="12" customHeight="1" x14ac:dyDescent="0.35">
      <c r="M322"/>
      <c r="N322"/>
      <c r="O322"/>
      <c r="P322"/>
      <c r="Q322"/>
      <c r="R322"/>
      <c r="S322" s="234">
        <f t="shared" si="83"/>
        <v>27</v>
      </c>
      <c r="T322" s="138">
        <v>313</v>
      </c>
      <c r="U322" s="139">
        <f t="shared" si="86"/>
        <v>313</v>
      </c>
      <c r="V322" s="27">
        <f t="shared" si="87"/>
        <v>1442988.1942016289</v>
      </c>
      <c r="W322" s="27">
        <f t="shared" si="84"/>
        <v>8417.4311328428194</v>
      </c>
      <c r="X322" s="27">
        <f t="shared" si="85"/>
        <v>26136.717210526007</v>
      </c>
      <c r="Y322" s="52">
        <f t="shared" si="88"/>
        <v>1416851.4769911028</v>
      </c>
    </row>
    <row r="323" spans="13:25" ht="12" customHeight="1" x14ac:dyDescent="0.35">
      <c r="M323"/>
      <c r="N323"/>
      <c r="O323"/>
      <c r="P323"/>
      <c r="Q323"/>
      <c r="R323"/>
      <c r="S323" s="234">
        <f t="shared" si="83"/>
        <v>27</v>
      </c>
      <c r="T323" s="138">
        <v>314</v>
      </c>
      <c r="U323" s="139">
        <f t="shared" si="86"/>
        <v>314</v>
      </c>
      <c r="V323" s="27">
        <f t="shared" si="87"/>
        <v>1416851.4769911028</v>
      </c>
      <c r="W323" s="27">
        <f t="shared" si="84"/>
        <v>8264.9669491147506</v>
      </c>
      <c r="X323" s="27">
        <f t="shared" si="85"/>
        <v>26289.181394254076</v>
      </c>
      <c r="Y323" s="52">
        <f t="shared" si="88"/>
        <v>1390562.2955968487</v>
      </c>
    </row>
    <row r="324" spans="13:25" ht="12" customHeight="1" x14ac:dyDescent="0.35">
      <c r="M324"/>
      <c r="N324"/>
      <c r="O324"/>
      <c r="P324"/>
      <c r="Q324"/>
      <c r="R324"/>
      <c r="S324" s="234">
        <f t="shared" si="83"/>
        <v>27</v>
      </c>
      <c r="T324" s="138">
        <v>315</v>
      </c>
      <c r="U324" s="139">
        <f t="shared" si="86"/>
        <v>315</v>
      </c>
      <c r="V324" s="27">
        <f t="shared" si="87"/>
        <v>1390562.2955968487</v>
      </c>
      <c r="W324" s="27">
        <f t="shared" si="84"/>
        <v>8111.6133909816017</v>
      </c>
      <c r="X324" s="27">
        <f t="shared" si="85"/>
        <v>26442.534952387225</v>
      </c>
      <c r="Y324" s="52">
        <f t="shared" si="88"/>
        <v>1364119.7606444615</v>
      </c>
    </row>
    <row r="325" spans="13:25" ht="12" customHeight="1" x14ac:dyDescent="0.35">
      <c r="M325"/>
      <c r="N325"/>
      <c r="O325"/>
      <c r="P325"/>
      <c r="Q325"/>
      <c r="R325"/>
      <c r="S325" s="234">
        <f t="shared" si="83"/>
        <v>27</v>
      </c>
      <c r="T325" s="138">
        <v>316</v>
      </c>
      <c r="U325" s="139">
        <f t="shared" si="86"/>
        <v>316</v>
      </c>
      <c r="V325" s="27">
        <f t="shared" si="87"/>
        <v>1364119.7606444615</v>
      </c>
      <c r="W325" s="27">
        <f t="shared" si="84"/>
        <v>7957.3652704260094</v>
      </c>
      <c r="X325" s="27">
        <f t="shared" si="85"/>
        <v>26596.783072942817</v>
      </c>
      <c r="Y325" s="52">
        <f t="shared" si="88"/>
        <v>1337522.9775715186</v>
      </c>
    </row>
    <row r="326" spans="13:25" ht="12" customHeight="1" x14ac:dyDescent="0.35">
      <c r="M326"/>
      <c r="N326"/>
      <c r="O326"/>
      <c r="P326"/>
      <c r="Q326"/>
      <c r="R326"/>
      <c r="S326" s="234">
        <f t="shared" si="83"/>
        <v>27</v>
      </c>
      <c r="T326" s="138">
        <v>317</v>
      </c>
      <c r="U326" s="139">
        <f t="shared" si="86"/>
        <v>317</v>
      </c>
      <c r="V326" s="27">
        <f t="shared" si="87"/>
        <v>1337522.9775715186</v>
      </c>
      <c r="W326" s="27">
        <f t="shared" si="84"/>
        <v>7802.2173691671815</v>
      </c>
      <c r="X326" s="27">
        <f t="shared" si="85"/>
        <v>26751.930974201645</v>
      </c>
      <c r="Y326" s="52">
        <f t="shared" si="88"/>
        <v>1310771.0465973171</v>
      </c>
    </row>
    <row r="327" spans="13:25" ht="12" customHeight="1" x14ac:dyDescent="0.35">
      <c r="M327"/>
      <c r="N327"/>
      <c r="O327"/>
      <c r="P327"/>
      <c r="Q327"/>
      <c r="R327"/>
      <c r="S327" s="234">
        <f t="shared" si="83"/>
        <v>27</v>
      </c>
      <c r="T327" s="138">
        <v>318</v>
      </c>
      <c r="U327" s="139">
        <f t="shared" si="86"/>
        <v>318</v>
      </c>
      <c r="V327" s="27">
        <f t="shared" si="87"/>
        <v>1310771.0465973171</v>
      </c>
      <c r="W327" s="27">
        <f t="shared" si="84"/>
        <v>7646.1644384843312</v>
      </c>
      <c r="X327" s="27">
        <f t="shared" si="85"/>
        <v>26907.983904884495</v>
      </c>
      <c r="Y327" s="52">
        <f t="shared" si="88"/>
        <v>1283863.0626924327</v>
      </c>
    </row>
    <row r="328" spans="13:25" ht="12" customHeight="1" x14ac:dyDescent="0.35">
      <c r="M328"/>
      <c r="N328"/>
      <c r="O328"/>
      <c r="P328"/>
      <c r="Q328"/>
      <c r="R328"/>
      <c r="S328" s="234">
        <f t="shared" si="83"/>
        <v>27</v>
      </c>
      <c r="T328" s="138">
        <v>319</v>
      </c>
      <c r="U328" s="139">
        <f t="shared" si="86"/>
        <v>319</v>
      </c>
      <c r="V328" s="27">
        <f t="shared" si="87"/>
        <v>1283863.0626924327</v>
      </c>
      <c r="W328" s="27">
        <f t="shared" si="84"/>
        <v>7489.2011990391766</v>
      </c>
      <c r="X328" s="27">
        <f t="shared" si="85"/>
        <v>27064.94714432965</v>
      </c>
      <c r="Y328" s="52">
        <f t="shared" si="88"/>
        <v>1256798.1155481031</v>
      </c>
    </row>
    <row r="329" spans="13:25" ht="12" customHeight="1" x14ac:dyDescent="0.35">
      <c r="M329"/>
      <c r="N329"/>
      <c r="O329"/>
      <c r="P329"/>
      <c r="Q329"/>
      <c r="R329"/>
      <c r="S329" s="234">
        <f t="shared" si="83"/>
        <v>27</v>
      </c>
      <c r="T329" s="138">
        <v>320</v>
      </c>
      <c r="U329" s="139">
        <f t="shared" si="86"/>
        <v>320</v>
      </c>
      <c r="V329" s="27">
        <f t="shared" si="87"/>
        <v>1256798.1155481031</v>
      </c>
      <c r="W329" s="27">
        <f t="shared" si="84"/>
        <v>7331.3223406972502</v>
      </c>
      <c r="X329" s="27">
        <f t="shared" si="85"/>
        <v>27222.826002671576</v>
      </c>
      <c r="Y329" s="52">
        <f t="shared" si="88"/>
        <v>1229575.2895454315</v>
      </c>
    </row>
    <row r="330" spans="13:25" ht="12" customHeight="1" x14ac:dyDescent="0.35">
      <c r="M330"/>
      <c r="N330"/>
      <c r="O330"/>
      <c r="P330"/>
      <c r="Q330"/>
      <c r="R330"/>
      <c r="S330" s="234">
        <f t="shared" si="83"/>
        <v>27</v>
      </c>
      <c r="T330" s="138">
        <v>321</v>
      </c>
      <c r="U330" s="139">
        <f t="shared" si="86"/>
        <v>321</v>
      </c>
      <c r="V330" s="27">
        <f t="shared" si="87"/>
        <v>1229575.2895454315</v>
      </c>
      <c r="W330" s="27">
        <f t="shared" si="84"/>
        <v>7172.5225223483321</v>
      </c>
      <c r="X330" s="27">
        <f t="shared" si="85"/>
        <v>27381.625821020494</v>
      </c>
      <c r="Y330" s="52">
        <f t="shared" si="88"/>
        <v>1202193.663724411</v>
      </c>
    </row>
    <row r="331" spans="13:25" ht="12" customHeight="1" x14ac:dyDescent="0.35">
      <c r="M331"/>
      <c r="N331"/>
      <c r="O331"/>
      <c r="P331"/>
      <c r="Q331"/>
      <c r="R331"/>
      <c r="S331" s="234">
        <f t="shared" ref="S331:S369" si="89">ROUNDUP(T331/12,0)</f>
        <v>27</v>
      </c>
      <c r="T331" s="138">
        <v>322</v>
      </c>
      <c r="U331" s="139">
        <f t="shared" si="86"/>
        <v>322</v>
      </c>
      <c r="V331" s="27">
        <f t="shared" si="87"/>
        <v>1202193.663724411</v>
      </c>
      <c r="W331" s="27">
        <f t="shared" ref="W331:W369" si="90">IF(ROUND(V331,0)=0,0,$D$11/12-X331)</f>
        <v>7012.7963717257153</v>
      </c>
      <c r="X331" s="27">
        <f t="shared" ref="X331:X369" si="91">IFERROR(-PPMT($E$10,U331,$E$9,$E$6),0)</f>
        <v>27541.351971643111</v>
      </c>
      <c r="Y331" s="52">
        <f t="shared" si="88"/>
        <v>1174652.311752768</v>
      </c>
    </row>
    <row r="332" spans="13:25" ht="12" customHeight="1" x14ac:dyDescent="0.35">
      <c r="M332"/>
      <c r="N332"/>
      <c r="O332"/>
      <c r="P332"/>
      <c r="Q332"/>
      <c r="R332"/>
      <c r="S332" s="234">
        <f t="shared" si="89"/>
        <v>27</v>
      </c>
      <c r="T332" s="138">
        <v>323</v>
      </c>
      <c r="U332" s="139">
        <f t="shared" si="86"/>
        <v>323</v>
      </c>
      <c r="V332" s="27">
        <f t="shared" si="87"/>
        <v>1174652.311752768</v>
      </c>
      <c r="W332" s="27">
        <f t="shared" si="90"/>
        <v>6852.1384852244628</v>
      </c>
      <c r="X332" s="27">
        <f t="shared" si="91"/>
        <v>27702.009858144364</v>
      </c>
      <c r="Y332" s="52">
        <f t="shared" si="88"/>
        <v>1146950.3018946236</v>
      </c>
    </row>
    <row r="333" spans="13:25" ht="12" customHeight="1" x14ac:dyDescent="0.35">
      <c r="M333"/>
      <c r="N333"/>
      <c r="O333"/>
      <c r="P333"/>
      <c r="Q333"/>
      <c r="R333"/>
      <c r="S333" s="234">
        <f t="shared" si="89"/>
        <v>27</v>
      </c>
      <c r="T333" s="138">
        <v>324</v>
      </c>
      <c r="U333" s="139">
        <f t="shared" si="86"/>
        <v>324</v>
      </c>
      <c r="V333" s="27">
        <f t="shared" si="87"/>
        <v>1146950.3018946236</v>
      </c>
      <c r="W333" s="27">
        <f t="shared" si="90"/>
        <v>6690.5434277186214</v>
      </c>
      <c r="X333" s="27">
        <f t="shared" si="91"/>
        <v>27863.604915650205</v>
      </c>
      <c r="Y333" s="52">
        <f t="shared" si="88"/>
        <v>1119086.6969789735</v>
      </c>
    </row>
    <row r="334" spans="13:25" ht="12" customHeight="1" x14ac:dyDescent="0.35">
      <c r="M334"/>
      <c r="N334"/>
      <c r="O334"/>
      <c r="P334"/>
      <c r="Q334"/>
      <c r="R334"/>
      <c r="S334" s="234">
        <f t="shared" si="89"/>
        <v>28</v>
      </c>
      <c r="T334" s="138">
        <v>325</v>
      </c>
      <c r="U334" s="139">
        <f t="shared" si="86"/>
        <v>325</v>
      </c>
      <c r="V334" s="27">
        <f t="shared" si="87"/>
        <v>1119086.6969789735</v>
      </c>
      <c r="W334" s="27">
        <f t="shared" si="90"/>
        <v>6528.005732377329</v>
      </c>
      <c r="X334" s="27">
        <f t="shared" si="91"/>
        <v>28026.142610991497</v>
      </c>
      <c r="Y334" s="52">
        <f t="shared" si="88"/>
        <v>1091060.5543679819</v>
      </c>
    </row>
    <row r="335" spans="13:25" ht="12" customHeight="1" x14ac:dyDescent="0.35">
      <c r="M335"/>
      <c r="N335"/>
      <c r="O335"/>
      <c r="P335"/>
      <c r="Q335"/>
      <c r="R335"/>
      <c r="S335" s="234">
        <f t="shared" si="89"/>
        <v>28</v>
      </c>
      <c r="T335" s="138">
        <v>326</v>
      </c>
      <c r="U335" s="139">
        <f t="shared" si="86"/>
        <v>326</v>
      </c>
      <c r="V335" s="27">
        <f t="shared" si="87"/>
        <v>1091060.5543679819</v>
      </c>
      <c r="W335" s="27">
        <f t="shared" si="90"/>
        <v>6364.5199004798815</v>
      </c>
      <c r="X335" s="27">
        <f t="shared" si="91"/>
        <v>28189.628442888945</v>
      </c>
      <c r="Y335" s="52">
        <f t="shared" si="88"/>
        <v>1062870.925925093</v>
      </c>
    </row>
    <row r="336" spans="13:25" ht="12" customHeight="1" x14ac:dyDescent="0.35">
      <c r="M336"/>
      <c r="N336"/>
      <c r="O336"/>
      <c r="P336"/>
      <c r="Q336"/>
      <c r="R336"/>
      <c r="S336" s="234">
        <f t="shared" si="89"/>
        <v>28</v>
      </c>
      <c r="T336" s="138">
        <v>327</v>
      </c>
      <c r="U336" s="139">
        <f t="shared" si="86"/>
        <v>327</v>
      </c>
      <c r="V336" s="27">
        <f t="shared" si="87"/>
        <v>1062870.925925093</v>
      </c>
      <c r="W336" s="27">
        <f t="shared" si="90"/>
        <v>6200.0804012296903</v>
      </c>
      <c r="X336" s="27">
        <f t="shared" si="91"/>
        <v>28354.067942139136</v>
      </c>
      <c r="Y336" s="52">
        <f t="shared" si="88"/>
        <v>1034516.8579829539</v>
      </c>
    </row>
    <row r="337" spans="13:25" ht="12" customHeight="1" x14ac:dyDescent="0.35">
      <c r="M337"/>
      <c r="N337"/>
      <c r="O337"/>
      <c r="P337"/>
      <c r="Q337"/>
      <c r="R337"/>
      <c r="S337" s="234">
        <f t="shared" si="89"/>
        <v>28</v>
      </c>
      <c r="T337" s="138">
        <v>328</v>
      </c>
      <c r="U337" s="139">
        <f t="shared" si="86"/>
        <v>328</v>
      </c>
      <c r="V337" s="27">
        <f t="shared" si="87"/>
        <v>1034516.8579829539</v>
      </c>
      <c r="W337" s="27">
        <f t="shared" si="90"/>
        <v>6034.6816715672139</v>
      </c>
      <c r="X337" s="27">
        <f t="shared" si="91"/>
        <v>28519.466671801612</v>
      </c>
      <c r="Y337" s="52">
        <f t="shared" si="88"/>
        <v>1005997.3913111523</v>
      </c>
    </row>
    <row r="338" spans="13:25" ht="12" customHeight="1" x14ac:dyDescent="0.35">
      <c r="M338"/>
      <c r="N338"/>
      <c r="O338"/>
      <c r="P338"/>
      <c r="Q338"/>
      <c r="R338"/>
      <c r="S338" s="234">
        <f t="shared" si="89"/>
        <v>28</v>
      </c>
      <c r="T338" s="138">
        <v>329</v>
      </c>
      <c r="U338" s="139">
        <f t="shared" si="86"/>
        <v>329</v>
      </c>
      <c r="V338" s="27">
        <f t="shared" si="87"/>
        <v>1005997.3913111523</v>
      </c>
      <c r="W338" s="27">
        <f t="shared" si="90"/>
        <v>5868.3181159816995</v>
      </c>
      <c r="X338" s="27">
        <f t="shared" si="91"/>
        <v>28685.830227387127</v>
      </c>
      <c r="Y338" s="52">
        <f t="shared" si="88"/>
        <v>977311.56108376512</v>
      </c>
    </row>
    <row r="339" spans="13:25" ht="12" customHeight="1" x14ac:dyDescent="0.35">
      <c r="M339"/>
      <c r="N339"/>
      <c r="O339"/>
      <c r="P339"/>
      <c r="Q339"/>
      <c r="R339"/>
      <c r="S339" s="234">
        <f t="shared" si="89"/>
        <v>28</v>
      </c>
      <c r="T339" s="138">
        <v>330</v>
      </c>
      <c r="U339" s="139">
        <f t="shared" si="86"/>
        <v>330</v>
      </c>
      <c r="V339" s="27">
        <f t="shared" si="87"/>
        <v>977311.56108376512</v>
      </c>
      <c r="W339" s="27">
        <f t="shared" si="90"/>
        <v>5700.9841063219465</v>
      </c>
      <c r="X339" s="27">
        <f t="shared" si="91"/>
        <v>28853.16423704688</v>
      </c>
      <c r="Y339" s="52">
        <f t="shared" si="88"/>
        <v>948458.39684671827</v>
      </c>
    </row>
    <row r="340" spans="13:25" ht="12" customHeight="1" x14ac:dyDescent="0.35">
      <c r="M340"/>
      <c r="N340"/>
      <c r="O340"/>
      <c r="P340"/>
      <c r="Q340"/>
      <c r="R340"/>
      <c r="S340" s="234">
        <f t="shared" si="89"/>
        <v>28</v>
      </c>
      <c r="T340" s="138">
        <v>331</v>
      </c>
      <c r="U340" s="139">
        <f t="shared" si="86"/>
        <v>331</v>
      </c>
      <c r="V340" s="27">
        <f t="shared" si="87"/>
        <v>948458.39684671827</v>
      </c>
      <c r="W340" s="27">
        <f t="shared" si="90"/>
        <v>5532.6739816058434</v>
      </c>
      <c r="X340" s="27">
        <f t="shared" si="91"/>
        <v>29021.474361762983</v>
      </c>
      <c r="Y340" s="52">
        <f t="shared" si="88"/>
        <v>919436.92248495528</v>
      </c>
    </row>
    <row r="341" spans="13:25" ht="12" customHeight="1" x14ac:dyDescent="0.35">
      <c r="M341"/>
      <c r="N341"/>
      <c r="O341"/>
      <c r="P341"/>
      <c r="Q341"/>
      <c r="R341"/>
      <c r="S341" s="234">
        <f t="shared" si="89"/>
        <v>28</v>
      </c>
      <c r="T341" s="138">
        <v>332</v>
      </c>
      <c r="U341" s="139">
        <f t="shared" si="86"/>
        <v>332</v>
      </c>
      <c r="V341" s="27">
        <f t="shared" si="87"/>
        <v>919436.92248495528</v>
      </c>
      <c r="W341" s="27">
        <f t="shared" si="90"/>
        <v>5363.3820478288908</v>
      </c>
      <c r="X341" s="27">
        <f t="shared" si="91"/>
        <v>29190.766295539936</v>
      </c>
      <c r="Y341" s="52">
        <f t="shared" si="88"/>
        <v>890246.15618941537</v>
      </c>
    </row>
    <row r="342" spans="13:25" ht="12" customHeight="1" x14ac:dyDescent="0.35">
      <c r="M342"/>
      <c r="N342"/>
      <c r="O342"/>
      <c r="P342"/>
      <c r="Q342"/>
      <c r="R342"/>
      <c r="S342" s="234">
        <f t="shared" si="89"/>
        <v>28</v>
      </c>
      <c r="T342" s="138">
        <v>333</v>
      </c>
      <c r="U342" s="139">
        <f t="shared" si="86"/>
        <v>333</v>
      </c>
      <c r="V342" s="27">
        <f t="shared" si="87"/>
        <v>890246.15618941537</v>
      </c>
      <c r="W342" s="27">
        <f t="shared" si="90"/>
        <v>5193.1025777715731</v>
      </c>
      <c r="X342" s="27">
        <f t="shared" si="91"/>
        <v>29361.045765597253</v>
      </c>
      <c r="Y342" s="52">
        <f t="shared" si="88"/>
        <v>860885.11042381811</v>
      </c>
    </row>
    <row r="343" spans="13:25" ht="12" customHeight="1" x14ac:dyDescent="0.35">
      <c r="M343"/>
      <c r="N343"/>
      <c r="O343"/>
      <c r="P343"/>
      <c r="Q343"/>
      <c r="R343"/>
      <c r="S343" s="234">
        <f t="shared" si="89"/>
        <v>28</v>
      </c>
      <c r="T343" s="138">
        <v>334</v>
      </c>
      <c r="U343" s="139">
        <f t="shared" si="86"/>
        <v>334</v>
      </c>
      <c r="V343" s="27">
        <f t="shared" si="87"/>
        <v>860885.11042381811</v>
      </c>
      <c r="W343" s="27">
        <f t="shared" si="90"/>
        <v>5021.829810805586</v>
      </c>
      <c r="X343" s="27">
        <f t="shared" si="91"/>
        <v>29532.31853256324</v>
      </c>
      <c r="Y343" s="52">
        <f t="shared" si="88"/>
        <v>831352.79189125483</v>
      </c>
    </row>
    <row r="344" spans="13:25" ht="12" customHeight="1" x14ac:dyDescent="0.35">
      <c r="M344"/>
      <c r="N344"/>
      <c r="O344"/>
      <c r="P344"/>
      <c r="Q344"/>
      <c r="R344"/>
      <c r="S344" s="234">
        <f t="shared" si="89"/>
        <v>28</v>
      </c>
      <c r="T344" s="138">
        <v>335</v>
      </c>
      <c r="U344" s="139">
        <f t="shared" si="86"/>
        <v>335</v>
      </c>
      <c r="V344" s="27">
        <f t="shared" si="87"/>
        <v>831352.79189125483</v>
      </c>
      <c r="W344" s="27">
        <f t="shared" si="90"/>
        <v>4849.5579526989713</v>
      </c>
      <c r="X344" s="27">
        <f t="shared" si="91"/>
        <v>29704.590390669855</v>
      </c>
      <c r="Y344" s="52">
        <f t="shared" si="88"/>
        <v>801648.20150058495</v>
      </c>
    </row>
    <row r="345" spans="13:25" ht="12" customHeight="1" x14ac:dyDescent="0.35">
      <c r="M345"/>
      <c r="N345"/>
      <c r="O345"/>
      <c r="P345"/>
      <c r="Q345"/>
      <c r="R345"/>
      <c r="S345" s="234">
        <f t="shared" si="89"/>
        <v>28</v>
      </c>
      <c r="T345" s="138">
        <v>336</v>
      </c>
      <c r="U345" s="139">
        <f t="shared" si="86"/>
        <v>336</v>
      </c>
      <c r="V345" s="27">
        <f t="shared" si="87"/>
        <v>801648.20150058495</v>
      </c>
      <c r="W345" s="27">
        <f t="shared" si="90"/>
        <v>4676.2811754200629</v>
      </c>
      <c r="X345" s="27">
        <f t="shared" si="91"/>
        <v>29877.867167948763</v>
      </c>
      <c r="Y345" s="52">
        <f t="shared" si="88"/>
        <v>771770.33433263621</v>
      </c>
    </row>
    <row r="346" spans="13:25" ht="12" customHeight="1" x14ac:dyDescent="0.35">
      <c r="M346"/>
      <c r="N346"/>
      <c r="O346"/>
      <c r="P346"/>
      <c r="Q346"/>
      <c r="R346"/>
      <c r="S346" s="234">
        <f t="shared" si="89"/>
        <v>29</v>
      </c>
      <c r="T346" s="138">
        <v>337</v>
      </c>
      <c r="U346" s="139">
        <f t="shared" si="86"/>
        <v>337</v>
      </c>
      <c r="V346" s="27">
        <f t="shared" si="87"/>
        <v>771770.33433263621</v>
      </c>
      <c r="W346" s="27">
        <f t="shared" si="90"/>
        <v>4501.9936169403627</v>
      </c>
      <c r="X346" s="27">
        <f t="shared" si="91"/>
        <v>30052.154726428464</v>
      </c>
      <c r="Y346" s="52">
        <f t="shared" si="88"/>
        <v>741718.17960620776</v>
      </c>
    </row>
    <row r="347" spans="13:25" ht="12" customHeight="1" x14ac:dyDescent="0.35">
      <c r="M347"/>
      <c r="N347"/>
      <c r="O347"/>
      <c r="P347"/>
      <c r="Q347"/>
      <c r="R347"/>
      <c r="S347" s="234">
        <f t="shared" si="89"/>
        <v>29</v>
      </c>
      <c r="T347" s="138">
        <v>338</v>
      </c>
      <c r="U347" s="139">
        <f t="shared" si="86"/>
        <v>338</v>
      </c>
      <c r="V347" s="27">
        <f t="shared" si="87"/>
        <v>741718.17960620776</v>
      </c>
      <c r="W347" s="27">
        <f t="shared" si="90"/>
        <v>4326.689381036198</v>
      </c>
      <c r="X347" s="27">
        <f t="shared" si="91"/>
        <v>30227.458962332628</v>
      </c>
      <c r="Y347" s="52">
        <f t="shared" si="88"/>
        <v>711490.72064387519</v>
      </c>
    </row>
    <row r="348" spans="13:25" ht="12" customHeight="1" x14ac:dyDescent="0.35">
      <c r="M348"/>
      <c r="N348"/>
      <c r="O348"/>
      <c r="P348"/>
      <c r="Q348"/>
      <c r="R348"/>
      <c r="S348" s="234">
        <f t="shared" si="89"/>
        <v>29</v>
      </c>
      <c r="T348" s="138">
        <v>339</v>
      </c>
      <c r="U348" s="139">
        <f t="shared" si="86"/>
        <v>339</v>
      </c>
      <c r="V348" s="27">
        <f t="shared" si="87"/>
        <v>711490.72064387519</v>
      </c>
      <c r="W348" s="27">
        <f t="shared" si="90"/>
        <v>4150.3625370892514</v>
      </c>
      <c r="X348" s="27">
        <f t="shared" si="91"/>
        <v>30403.785806279575</v>
      </c>
      <c r="Y348" s="52">
        <f t="shared" si="88"/>
        <v>681086.93483759556</v>
      </c>
    </row>
    <row r="349" spans="13:25" ht="12" customHeight="1" x14ac:dyDescent="0.35">
      <c r="M349"/>
      <c r="N349"/>
      <c r="O349"/>
      <c r="P349"/>
      <c r="Q349"/>
      <c r="R349"/>
      <c r="S349" s="234">
        <f t="shared" si="89"/>
        <v>29</v>
      </c>
      <c r="T349" s="138">
        <v>340</v>
      </c>
      <c r="U349" s="139">
        <f t="shared" ref="U349:U369" si="92">T349</f>
        <v>340</v>
      </c>
      <c r="V349" s="27">
        <f t="shared" ref="V349:V369" si="93">Y348</f>
        <v>681086.93483759556</v>
      </c>
      <c r="W349" s="27">
        <f t="shared" si="90"/>
        <v>3973.007119885955</v>
      </c>
      <c r="X349" s="27">
        <f t="shared" si="91"/>
        <v>30581.141223482871</v>
      </c>
      <c r="Y349" s="52">
        <f t="shared" ref="Y349:Y369" si="94">V349-X349</f>
        <v>650505.79361411266</v>
      </c>
    </row>
    <row r="350" spans="13:25" ht="12" customHeight="1" x14ac:dyDescent="0.35">
      <c r="M350"/>
      <c r="N350"/>
      <c r="O350"/>
      <c r="P350"/>
      <c r="Q350"/>
      <c r="R350"/>
      <c r="S350" s="234">
        <f t="shared" si="89"/>
        <v>29</v>
      </c>
      <c r="T350" s="138">
        <v>341</v>
      </c>
      <c r="U350" s="139">
        <f t="shared" si="92"/>
        <v>341</v>
      </c>
      <c r="V350" s="27">
        <f t="shared" si="93"/>
        <v>650505.79361411266</v>
      </c>
      <c r="W350" s="27">
        <f t="shared" si="90"/>
        <v>3794.6171294156375</v>
      </c>
      <c r="X350" s="27">
        <f t="shared" si="91"/>
        <v>30759.531213953189</v>
      </c>
      <c r="Y350" s="52">
        <f t="shared" si="94"/>
        <v>619746.2624001595</v>
      </c>
    </row>
    <row r="351" spans="13:25" ht="12" customHeight="1" x14ac:dyDescent="0.35">
      <c r="M351"/>
      <c r="N351"/>
      <c r="O351"/>
      <c r="P351"/>
      <c r="Q351"/>
      <c r="R351"/>
      <c r="S351" s="234">
        <f t="shared" si="89"/>
        <v>29</v>
      </c>
      <c r="T351" s="138">
        <v>342</v>
      </c>
      <c r="U351" s="139">
        <f t="shared" si="92"/>
        <v>342</v>
      </c>
      <c r="V351" s="27">
        <f t="shared" si="93"/>
        <v>619746.2624001595</v>
      </c>
      <c r="W351" s="27">
        <f t="shared" si="90"/>
        <v>3615.1865306675791</v>
      </c>
      <c r="X351" s="27">
        <f t="shared" si="91"/>
        <v>30938.961812701247</v>
      </c>
      <c r="Y351" s="52">
        <f t="shared" si="94"/>
        <v>588807.3005874583</v>
      </c>
    </row>
    <row r="352" spans="13:25" ht="12" customHeight="1" x14ac:dyDescent="0.35">
      <c r="M352"/>
      <c r="N352"/>
      <c r="O352"/>
      <c r="P352"/>
      <c r="Q352"/>
      <c r="R352"/>
      <c r="S352" s="234">
        <f t="shared" si="89"/>
        <v>29</v>
      </c>
      <c r="T352" s="138">
        <v>343</v>
      </c>
      <c r="U352" s="139">
        <f t="shared" si="92"/>
        <v>343</v>
      </c>
      <c r="V352" s="27">
        <f t="shared" si="93"/>
        <v>588807.3005874583</v>
      </c>
      <c r="W352" s="27">
        <f t="shared" si="90"/>
        <v>3434.7092534268231</v>
      </c>
      <c r="X352" s="27">
        <f t="shared" si="91"/>
        <v>31119.439089942003</v>
      </c>
      <c r="Y352" s="52">
        <f t="shared" si="94"/>
        <v>557687.86149751628</v>
      </c>
    </row>
    <row r="353" spans="13:25" ht="12" customHeight="1" x14ac:dyDescent="0.35">
      <c r="M353"/>
      <c r="N353"/>
      <c r="O353"/>
      <c r="P353"/>
      <c r="Q353"/>
      <c r="R353"/>
      <c r="S353" s="234">
        <f t="shared" si="89"/>
        <v>29</v>
      </c>
      <c r="T353" s="138">
        <v>344</v>
      </c>
      <c r="U353" s="139">
        <f t="shared" si="92"/>
        <v>344</v>
      </c>
      <c r="V353" s="27">
        <f t="shared" si="93"/>
        <v>557687.86149751628</v>
      </c>
      <c r="W353" s="27">
        <f t="shared" si="90"/>
        <v>3253.1791920688229</v>
      </c>
      <c r="X353" s="27">
        <f t="shared" si="91"/>
        <v>31300.969151300003</v>
      </c>
      <c r="Y353" s="52">
        <f t="shared" si="94"/>
        <v>526386.89234621625</v>
      </c>
    </row>
    <row r="354" spans="13:25" ht="12" customHeight="1" x14ac:dyDescent="0.35">
      <c r="M354"/>
      <c r="N354"/>
      <c r="O354"/>
      <c r="P354"/>
      <c r="Q354"/>
      <c r="R354"/>
      <c r="S354" s="234">
        <f t="shared" si="89"/>
        <v>29</v>
      </c>
      <c r="T354" s="138">
        <v>345</v>
      </c>
      <c r="U354" s="139">
        <f t="shared" si="92"/>
        <v>345</v>
      </c>
      <c r="V354" s="27">
        <f t="shared" si="93"/>
        <v>526386.89234621625</v>
      </c>
      <c r="W354" s="27">
        <f t="shared" si="90"/>
        <v>3070.5902053529098</v>
      </c>
      <c r="X354" s="27">
        <f t="shared" si="91"/>
        <v>31483.558138015916</v>
      </c>
      <c r="Y354" s="52">
        <f t="shared" si="94"/>
        <v>494903.33420820034</v>
      </c>
    </row>
    <row r="355" spans="13:25" ht="12" customHeight="1" x14ac:dyDescent="0.35">
      <c r="M355"/>
      <c r="N355"/>
      <c r="O355"/>
      <c r="P355"/>
      <c r="Q355"/>
      <c r="R355"/>
      <c r="S355" s="234">
        <f t="shared" si="89"/>
        <v>29</v>
      </c>
      <c r="T355" s="138">
        <v>346</v>
      </c>
      <c r="U355" s="139">
        <f t="shared" si="92"/>
        <v>346</v>
      </c>
      <c r="V355" s="27">
        <f t="shared" si="93"/>
        <v>494903.33420820034</v>
      </c>
      <c r="W355" s="27">
        <f t="shared" si="90"/>
        <v>2886.9361162144851</v>
      </c>
      <c r="X355" s="27">
        <f t="shared" si="91"/>
        <v>31667.212227154341</v>
      </c>
      <c r="Y355" s="52">
        <f t="shared" si="94"/>
        <v>463236.12198104599</v>
      </c>
    </row>
    <row r="356" spans="13:25" ht="12" customHeight="1" x14ac:dyDescent="0.35">
      <c r="M356"/>
      <c r="N356"/>
      <c r="O356"/>
      <c r="P356"/>
      <c r="Q356"/>
      <c r="R356"/>
      <c r="S356" s="234">
        <f t="shared" si="89"/>
        <v>29</v>
      </c>
      <c r="T356" s="138">
        <v>347</v>
      </c>
      <c r="U356" s="139">
        <f t="shared" si="92"/>
        <v>347</v>
      </c>
      <c r="V356" s="27">
        <f t="shared" si="93"/>
        <v>463236.12198104599</v>
      </c>
      <c r="W356" s="27">
        <f t="shared" si="90"/>
        <v>2702.210711556083</v>
      </c>
      <c r="X356" s="27">
        <f t="shared" si="91"/>
        <v>31851.937631812743</v>
      </c>
      <c r="Y356" s="52">
        <f t="shared" si="94"/>
        <v>431384.18434923323</v>
      </c>
    </row>
    <row r="357" spans="13:25" ht="12" customHeight="1" x14ac:dyDescent="0.35">
      <c r="M357"/>
      <c r="N357"/>
      <c r="O357"/>
      <c r="P357"/>
      <c r="Q357"/>
      <c r="R357"/>
      <c r="S357" s="234">
        <f t="shared" si="89"/>
        <v>29</v>
      </c>
      <c r="T357" s="138">
        <v>348</v>
      </c>
      <c r="U357" s="139">
        <f t="shared" si="92"/>
        <v>348</v>
      </c>
      <c r="V357" s="27">
        <f t="shared" si="93"/>
        <v>431384.18434923323</v>
      </c>
      <c r="W357" s="27">
        <f t="shared" si="90"/>
        <v>2516.4077420371759</v>
      </c>
      <c r="X357" s="27">
        <f t="shared" si="91"/>
        <v>32037.74060133165</v>
      </c>
      <c r="Y357" s="52">
        <f t="shared" si="94"/>
        <v>399346.44374790159</v>
      </c>
    </row>
    <row r="358" spans="13:25" ht="12" customHeight="1" x14ac:dyDescent="0.35">
      <c r="M358"/>
      <c r="N358"/>
      <c r="O358"/>
      <c r="P358"/>
      <c r="Q358"/>
      <c r="R358"/>
      <c r="S358" s="234">
        <f t="shared" si="89"/>
        <v>30</v>
      </c>
      <c r="T358" s="138">
        <v>349</v>
      </c>
      <c r="U358" s="139">
        <f t="shared" si="92"/>
        <v>349</v>
      </c>
      <c r="V358" s="27">
        <f t="shared" si="93"/>
        <v>399346.44374790159</v>
      </c>
      <c r="W358" s="27">
        <f t="shared" si="90"/>
        <v>2329.520921862746</v>
      </c>
      <c r="X358" s="27">
        <f t="shared" si="91"/>
        <v>32224.62742150608</v>
      </c>
      <c r="Y358" s="52">
        <f t="shared" si="94"/>
        <v>367121.81632639549</v>
      </c>
    </row>
    <row r="359" spans="13:25" ht="12" customHeight="1" x14ac:dyDescent="0.35">
      <c r="M359"/>
      <c r="N359"/>
      <c r="O359"/>
      <c r="P359"/>
      <c r="Q359"/>
      <c r="R359"/>
      <c r="S359" s="234">
        <f t="shared" si="89"/>
        <v>30</v>
      </c>
      <c r="T359" s="138">
        <v>350</v>
      </c>
      <c r="U359" s="139">
        <f t="shared" si="92"/>
        <v>350</v>
      </c>
      <c r="V359" s="27">
        <f t="shared" si="93"/>
        <v>367121.81632639549</v>
      </c>
      <c r="W359" s="27">
        <f t="shared" si="90"/>
        <v>2141.5439285706234</v>
      </c>
      <c r="X359" s="27">
        <f t="shared" si="91"/>
        <v>32412.604414798203</v>
      </c>
      <c r="Y359" s="52">
        <f t="shared" si="94"/>
        <v>334709.21191159729</v>
      </c>
    </row>
    <row r="360" spans="13:25" ht="12" customHeight="1" x14ac:dyDescent="0.35">
      <c r="M360"/>
      <c r="N360"/>
      <c r="O360"/>
      <c r="P360"/>
      <c r="Q360"/>
      <c r="R360"/>
      <c r="S360" s="234">
        <f t="shared" si="89"/>
        <v>30</v>
      </c>
      <c r="T360" s="138">
        <v>351</v>
      </c>
      <c r="U360" s="139">
        <f t="shared" si="92"/>
        <v>351</v>
      </c>
      <c r="V360" s="27">
        <f t="shared" si="93"/>
        <v>334709.21191159729</v>
      </c>
      <c r="W360" s="27">
        <f t="shared" si="90"/>
        <v>1952.4704028176311</v>
      </c>
      <c r="X360" s="27">
        <f t="shared" si="91"/>
        <v>32601.677940551195</v>
      </c>
      <c r="Y360" s="52">
        <f t="shared" si="94"/>
        <v>302107.5339710461</v>
      </c>
    </row>
    <row r="361" spans="13:25" ht="12" customHeight="1" x14ac:dyDescent="0.35">
      <c r="M361"/>
      <c r="N361"/>
      <c r="O361"/>
      <c r="P361"/>
      <c r="Q361"/>
      <c r="R361"/>
      <c r="S361" s="234">
        <f t="shared" si="89"/>
        <v>30</v>
      </c>
      <c r="T361" s="138">
        <v>352</v>
      </c>
      <c r="U361" s="139">
        <f t="shared" si="92"/>
        <v>352</v>
      </c>
      <c r="V361" s="27">
        <f t="shared" si="93"/>
        <v>302107.5339710461</v>
      </c>
      <c r="W361" s="27">
        <f t="shared" si="90"/>
        <v>1762.2939481644135</v>
      </c>
      <c r="X361" s="27">
        <f t="shared" si="91"/>
        <v>32791.854395204413</v>
      </c>
      <c r="Y361" s="52">
        <f t="shared" si="94"/>
        <v>269315.6795758417</v>
      </c>
    </row>
    <row r="362" spans="13:25" ht="12" customHeight="1" x14ac:dyDescent="0.35">
      <c r="M362"/>
      <c r="N362"/>
      <c r="O362"/>
      <c r="P362"/>
      <c r="Q362"/>
      <c r="R362"/>
      <c r="S362" s="234">
        <f t="shared" si="89"/>
        <v>30</v>
      </c>
      <c r="T362" s="138">
        <v>353</v>
      </c>
      <c r="U362" s="139">
        <f t="shared" si="92"/>
        <v>353</v>
      </c>
      <c r="V362" s="27">
        <f t="shared" si="93"/>
        <v>269315.6795758417</v>
      </c>
      <c r="W362" s="27">
        <f t="shared" si="90"/>
        <v>1571.0081308590597</v>
      </c>
      <c r="X362" s="27">
        <f t="shared" si="91"/>
        <v>32983.140212509767</v>
      </c>
      <c r="Y362" s="52">
        <f t="shared" si="94"/>
        <v>236332.53936333192</v>
      </c>
    </row>
    <row r="363" spans="13:25" ht="12" customHeight="1" x14ac:dyDescent="0.35">
      <c r="M363"/>
      <c r="N363"/>
      <c r="O363"/>
      <c r="P363"/>
      <c r="Q363"/>
      <c r="R363"/>
      <c r="S363" s="234">
        <f t="shared" si="89"/>
        <v>30</v>
      </c>
      <c r="T363" s="138">
        <v>354</v>
      </c>
      <c r="U363" s="139">
        <f t="shared" si="92"/>
        <v>354</v>
      </c>
      <c r="V363" s="27">
        <f t="shared" si="93"/>
        <v>236332.53936333192</v>
      </c>
      <c r="W363" s="27">
        <f t="shared" si="90"/>
        <v>1378.6064796194187</v>
      </c>
      <c r="X363" s="27">
        <f t="shared" si="91"/>
        <v>33175.541863749408</v>
      </c>
      <c r="Y363" s="52">
        <f t="shared" si="94"/>
        <v>203156.9974995825</v>
      </c>
    </row>
    <row r="364" spans="13:25" ht="12" customHeight="1" x14ac:dyDescent="0.35">
      <c r="M364"/>
      <c r="N364"/>
      <c r="O364"/>
      <c r="P364"/>
      <c r="Q364"/>
      <c r="R364"/>
      <c r="S364" s="234">
        <f t="shared" si="89"/>
        <v>30</v>
      </c>
      <c r="T364" s="138">
        <v>355</v>
      </c>
      <c r="U364" s="139">
        <f t="shared" si="92"/>
        <v>355</v>
      </c>
      <c r="V364" s="27">
        <f t="shared" si="93"/>
        <v>203156.9974995825</v>
      </c>
      <c r="W364" s="27">
        <f t="shared" si="90"/>
        <v>1185.0824854142193</v>
      </c>
      <c r="X364" s="27">
        <f t="shared" si="91"/>
        <v>33369.065857954607</v>
      </c>
      <c r="Y364" s="52">
        <f t="shared" si="94"/>
        <v>169787.93164162789</v>
      </c>
    </row>
    <row r="365" spans="13:25" ht="12" customHeight="1" x14ac:dyDescent="0.35">
      <c r="M365"/>
      <c r="N365"/>
      <c r="O365"/>
      <c r="P365"/>
      <c r="Q365"/>
      <c r="R365"/>
      <c r="S365" s="234">
        <f t="shared" si="89"/>
        <v>30</v>
      </c>
      <c r="T365" s="138">
        <v>356</v>
      </c>
      <c r="U365" s="139">
        <f t="shared" si="92"/>
        <v>356</v>
      </c>
      <c r="V365" s="27">
        <f t="shared" si="93"/>
        <v>169787.93164162789</v>
      </c>
      <c r="W365" s="27">
        <f t="shared" si="90"/>
        <v>990.42960124280944</v>
      </c>
      <c r="X365" s="27">
        <f t="shared" si="91"/>
        <v>33563.718742126017</v>
      </c>
      <c r="Y365" s="52">
        <f t="shared" si="94"/>
        <v>136224.21289950187</v>
      </c>
    </row>
    <row r="366" spans="13:25" ht="12" customHeight="1" x14ac:dyDescent="0.35">
      <c r="M366"/>
      <c r="N366"/>
      <c r="O366"/>
      <c r="P366"/>
      <c r="Q366"/>
      <c r="R366"/>
      <c r="S366" s="234">
        <f t="shared" si="89"/>
        <v>30</v>
      </c>
      <c r="T366" s="138">
        <v>357</v>
      </c>
      <c r="U366" s="139">
        <f t="shared" si="92"/>
        <v>357</v>
      </c>
      <c r="V366" s="27">
        <f t="shared" si="93"/>
        <v>136224.21289950187</v>
      </c>
      <c r="W366" s="27">
        <f t="shared" si="90"/>
        <v>794.6412419137414</v>
      </c>
      <c r="X366" s="27">
        <f t="shared" si="91"/>
        <v>33759.507101455085</v>
      </c>
      <c r="Y366" s="52">
        <f t="shared" si="94"/>
        <v>102464.70579804678</v>
      </c>
    </row>
    <row r="367" spans="13:25" ht="12" customHeight="1" x14ac:dyDescent="0.35">
      <c r="M367"/>
      <c r="N367"/>
      <c r="O367"/>
      <c r="P367"/>
      <c r="Q367"/>
      <c r="R367"/>
      <c r="S367" s="234">
        <f t="shared" si="89"/>
        <v>30</v>
      </c>
      <c r="T367" s="138">
        <v>358</v>
      </c>
      <c r="U367" s="139">
        <f t="shared" si="92"/>
        <v>358</v>
      </c>
      <c r="V367" s="27">
        <f t="shared" si="93"/>
        <v>102464.70579804678</v>
      </c>
      <c r="W367" s="27">
        <f t="shared" si="90"/>
        <v>597.71078382191627</v>
      </c>
      <c r="X367" s="27">
        <f t="shared" si="91"/>
        <v>33956.43755954691</v>
      </c>
      <c r="Y367" s="52">
        <f t="shared" si="94"/>
        <v>68508.268238499877</v>
      </c>
    </row>
    <row r="368" spans="13:25" ht="12" customHeight="1" x14ac:dyDescent="0.35">
      <c r="M368"/>
      <c r="N368"/>
      <c r="O368"/>
      <c r="P368"/>
      <c r="Q368"/>
      <c r="R368"/>
      <c r="S368" s="234">
        <f t="shared" si="89"/>
        <v>30</v>
      </c>
      <c r="T368" s="138">
        <v>359</v>
      </c>
      <c r="U368" s="139">
        <f t="shared" si="92"/>
        <v>359</v>
      </c>
      <c r="V368" s="27">
        <f t="shared" si="93"/>
        <v>68508.268238499877</v>
      </c>
      <c r="W368" s="27">
        <f t="shared" si="90"/>
        <v>399.63156472456467</v>
      </c>
      <c r="X368" s="27">
        <f t="shared" si="91"/>
        <v>34154.516778644262</v>
      </c>
      <c r="Y368" s="52">
        <f t="shared" si="94"/>
        <v>34353.751459855615</v>
      </c>
    </row>
    <row r="369" spans="13:25" ht="12" customHeight="1" x14ac:dyDescent="0.35">
      <c r="M369"/>
      <c r="N369"/>
      <c r="O369"/>
      <c r="P369"/>
      <c r="Q369"/>
      <c r="R369"/>
      <c r="S369" s="234">
        <f t="shared" si="89"/>
        <v>30</v>
      </c>
      <c r="T369" s="140">
        <v>360</v>
      </c>
      <c r="U369" s="141">
        <f t="shared" si="92"/>
        <v>360</v>
      </c>
      <c r="V369" s="34">
        <f t="shared" si="93"/>
        <v>34353.751459855615</v>
      </c>
      <c r="W369" s="34">
        <f t="shared" si="90"/>
        <v>200.39688351580844</v>
      </c>
      <c r="X369" s="34">
        <f t="shared" si="91"/>
        <v>34353.751459853018</v>
      </c>
      <c r="Y369" s="53">
        <f t="shared" si="94"/>
        <v>2.597516868263483E-9</v>
      </c>
    </row>
    <row r="370" spans="13:25" ht="14.5" x14ac:dyDescent="0.35">
      <c r="M370"/>
      <c r="N370"/>
      <c r="O370"/>
      <c r="P370"/>
      <c r="Q370"/>
      <c r="R370"/>
      <c r="S370"/>
      <c r="T370" s="139"/>
      <c r="U370" s="139"/>
      <c r="V370" s="27"/>
      <c r="W370" s="27"/>
      <c r="X370" s="27"/>
      <c r="Y370" s="143"/>
    </row>
    <row r="371" spans="13:25" ht="14.5" x14ac:dyDescent="0.35">
      <c r="M371"/>
      <c r="N371"/>
      <c r="O371"/>
      <c r="P371"/>
      <c r="Q371"/>
      <c r="R371"/>
      <c r="S371"/>
      <c r="T371" s="139"/>
      <c r="U371" s="139"/>
      <c r="V371" s="27"/>
      <c r="W371" s="27"/>
      <c r="X371" s="27"/>
      <c r="Y371" s="143"/>
    </row>
    <row r="372" spans="13:25" ht="14.5" x14ac:dyDescent="0.35">
      <c r="M372"/>
      <c r="N372"/>
      <c r="O372"/>
      <c r="P372"/>
      <c r="Q372"/>
      <c r="R372"/>
      <c r="S372"/>
      <c r="T372" s="139"/>
      <c r="U372" s="139"/>
      <c r="V372" s="27"/>
      <c r="W372" s="27"/>
      <c r="X372" s="27"/>
      <c r="Y372" s="143"/>
    </row>
    <row r="373" spans="13:25" ht="14.5" x14ac:dyDescent="0.35">
      <c r="M373"/>
      <c r="N373"/>
      <c r="O373"/>
      <c r="P373"/>
      <c r="Q373"/>
      <c r="R373"/>
      <c r="S373"/>
      <c r="T373" s="139"/>
      <c r="U373" s="139"/>
      <c r="V373" s="27"/>
      <c r="W373" s="27"/>
      <c r="X373" s="27"/>
      <c r="Y373" s="143"/>
    </row>
    <row r="374" spans="13:25" ht="14.5" x14ac:dyDescent="0.35">
      <c r="M374"/>
      <c r="N374"/>
      <c r="O374"/>
      <c r="P374"/>
      <c r="Q374"/>
      <c r="R374"/>
      <c r="S374"/>
      <c r="T374" s="139"/>
      <c r="U374" s="139"/>
      <c r="V374" s="27"/>
      <c r="W374" s="27"/>
      <c r="X374" s="27"/>
      <c r="Y374" s="143"/>
    </row>
    <row r="375" spans="13:25" ht="14.5" x14ac:dyDescent="0.35">
      <c r="M375"/>
      <c r="N375"/>
      <c r="O375"/>
      <c r="P375"/>
      <c r="Q375"/>
      <c r="R375"/>
      <c r="S375"/>
      <c r="T375" s="139"/>
      <c r="U375" s="139"/>
      <c r="V375" s="27"/>
      <c r="W375" s="27"/>
      <c r="X375" s="27"/>
      <c r="Y375" s="143"/>
    </row>
    <row r="376" spans="13:25" ht="14.5" x14ac:dyDescent="0.35">
      <c r="M376"/>
      <c r="N376"/>
      <c r="O376"/>
      <c r="P376"/>
      <c r="Q376"/>
      <c r="R376"/>
      <c r="S376"/>
      <c r="T376" s="139"/>
      <c r="U376" s="139"/>
      <c r="V376" s="27"/>
      <c r="W376" s="27"/>
      <c r="X376" s="27"/>
      <c r="Y376" s="143"/>
    </row>
    <row r="377" spans="13:25" ht="14.5" x14ac:dyDescent="0.35">
      <c r="M377"/>
      <c r="N377"/>
      <c r="O377"/>
      <c r="P377"/>
      <c r="Q377"/>
      <c r="R377"/>
      <c r="S377"/>
      <c r="T377" s="139"/>
      <c r="U377" s="139"/>
      <c r="V377" s="27"/>
      <c r="W377" s="27"/>
      <c r="X377" s="27"/>
      <c r="Y377" s="143"/>
    </row>
    <row r="378" spans="13:25" ht="14.5" x14ac:dyDescent="0.35">
      <c r="M378"/>
      <c r="N378"/>
      <c r="O378"/>
      <c r="P378"/>
      <c r="Q378"/>
      <c r="R378"/>
      <c r="S378"/>
      <c r="T378" s="139"/>
      <c r="U378" s="139"/>
      <c r="V378" s="27"/>
      <c r="W378" s="27"/>
      <c r="X378" s="27"/>
      <c r="Y378" s="143"/>
    </row>
    <row r="379" spans="13:25" ht="14.5" x14ac:dyDescent="0.35">
      <c r="M379"/>
      <c r="N379"/>
      <c r="O379"/>
      <c r="P379"/>
      <c r="Q379"/>
      <c r="R379"/>
      <c r="S379"/>
      <c r="T379" s="139"/>
      <c r="U379" s="139"/>
      <c r="V379" s="27"/>
      <c r="W379" s="27"/>
      <c r="X379" s="27"/>
      <c r="Y379" s="143"/>
    </row>
    <row r="380" spans="13:25" ht="14.5" x14ac:dyDescent="0.35">
      <c r="M380"/>
      <c r="N380"/>
      <c r="O380"/>
      <c r="P380"/>
      <c r="Q380"/>
      <c r="R380"/>
      <c r="S380"/>
      <c r="T380" s="139"/>
      <c r="U380" s="139"/>
      <c r="V380" s="27"/>
      <c r="W380" s="27"/>
      <c r="X380" s="27"/>
      <c r="Y380" s="143"/>
    </row>
    <row r="381" spans="13:25" ht="14.5" x14ac:dyDescent="0.35">
      <c r="M381"/>
      <c r="N381"/>
      <c r="O381"/>
      <c r="P381"/>
      <c r="Q381"/>
      <c r="R381"/>
      <c r="S381"/>
      <c r="T381" s="139"/>
      <c r="U381" s="139"/>
      <c r="V381" s="27"/>
      <c r="W381" s="27"/>
      <c r="X381" s="27"/>
      <c r="Y381" s="143"/>
    </row>
    <row r="382" spans="13:25" ht="14.5" x14ac:dyDescent="0.35">
      <c r="M382"/>
      <c r="N382"/>
      <c r="O382"/>
      <c r="P382"/>
      <c r="Q382"/>
      <c r="R382"/>
      <c r="S382"/>
      <c r="T382" s="139"/>
      <c r="U382" s="139"/>
      <c r="V382" s="27"/>
      <c r="W382" s="27"/>
      <c r="X382" s="27"/>
      <c r="Y382" s="143"/>
    </row>
    <row r="383" spans="13:25" ht="14.5" x14ac:dyDescent="0.35">
      <c r="M383"/>
      <c r="N383"/>
      <c r="O383"/>
      <c r="P383"/>
      <c r="Q383"/>
      <c r="R383"/>
      <c r="S383"/>
      <c r="T383" s="139"/>
      <c r="U383" s="139"/>
      <c r="V383" s="27"/>
      <c r="W383" s="27"/>
      <c r="X383" s="27"/>
      <c r="Y383" s="143"/>
    </row>
    <row r="384" spans="13:25" ht="14.5" x14ac:dyDescent="0.35">
      <c r="M384"/>
      <c r="N384"/>
      <c r="O384"/>
      <c r="P384"/>
      <c r="Q384"/>
      <c r="R384"/>
      <c r="S384"/>
      <c r="T384" s="139"/>
      <c r="U384" s="139"/>
      <c r="V384" s="27"/>
      <c r="W384" s="27"/>
      <c r="X384" s="27"/>
      <c r="Y384" s="143"/>
    </row>
    <row r="385" spans="13:25" ht="14.5" x14ac:dyDescent="0.35">
      <c r="M385"/>
      <c r="N385"/>
      <c r="O385"/>
      <c r="P385"/>
      <c r="Q385"/>
      <c r="R385"/>
      <c r="S385"/>
      <c r="T385" s="139"/>
      <c r="U385" s="139"/>
      <c r="V385" s="27"/>
      <c r="W385" s="27"/>
      <c r="X385" s="27"/>
      <c r="Y385" s="143"/>
    </row>
    <row r="386" spans="13:25" ht="14.5" x14ac:dyDescent="0.35">
      <c r="M386"/>
      <c r="N386"/>
      <c r="O386"/>
      <c r="P386"/>
      <c r="Q386"/>
      <c r="R386"/>
      <c r="S386"/>
      <c r="T386" s="139"/>
      <c r="U386" s="139"/>
      <c r="V386" s="27"/>
      <c r="W386" s="27"/>
      <c r="X386" s="27"/>
      <c r="Y386" s="143"/>
    </row>
    <row r="387" spans="13:25" ht="14.5" x14ac:dyDescent="0.35">
      <c r="M387"/>
      <c r="N387"/>
      <c r="O387"/>
      <c r="P387"/>
      <c r="Q387"/>
      <c r="R387"/>
      <c r="S387"/>
      <c r="T387"/>
      <c r="U387"/>
      <c r="V387"/>
      <c r="W387"/>
    </row>
    <row r="388" spans="13:25" ht="14.5" x14ac:dyDescent="0.35">
      <c r="M388"/>
      <c r="N388"/>
      <c r="O388"/>
      <c r="P388"/>
      <c r="Q388"/>
      <c r="R388"/>
      <c r="S388"/>
      <c r="T388"/>
      <c r="U388"/>
      <c r="V388"/>
      <c r="W388"/>
    </row>
    <row r="389" spans="13:25" ht="14.5" x14ac:dyDescent="0.35">
      <c r="M389"/>
      <c r="N389"/>
      <c r="O389"/>
      <c r="P389"/>
      <c r="Q389"/>
      <c r="R389"/>
      <c r="S389"/>
      <c r="T389"/>
      <c r="U389"/>
      <c r="V389"/>
      <c r="W389"/>
    </row>
    <row r="390" spans="13:25" ht="14.5" x14ac:dyDescent="0.35">
      <c r="M390"/>
      <c r="N390"/>
      <c r="O390"/>
      <c r="P390"/>
      <c r="Q390"/>
      <c r="R390"/>
      <c r="S390"/>
      <c r="T390"/>
      <c r="U390"/>
      <c r="V390"/>
      <c r="W390"/>
    </row>
    <row r="391" spans="13:25" ht="14.5" x14ac:dyDescent="0.35">
      <c r="M391"/>
      <c r="N391"/>
      <c r="O391"/>
      <c r="P391"/>
      <c r="Q391"/>
      <c r="R391"/>
      <c r="S391"/>
      <c r="T391"/>
      <c r="U391"/>
      <c r="V391"/>
      <c r="W391"/>
    </row>
    <row r="392" spans="13:25" ht="14.5" x14ac:dyDescent="0.35">
      <c r="M392"/>
      <c r="N392"/>
      <c r="O392"/>
      <c r="P392"/>
      <c r="Q392"/>
      <c r="R392"/>
      <c r="S392"/>
      <c r="T392"/>
      <c r="U392"/>
      <c r="V392"/>
      <c r="W392"/>
    </row>
    <row r="393" spans="13:25" ht="14.5" x14ac:dyDescent="0.35">
      <c r="M393"/>
      <c r="N393"/>
      <c r="O393"/>
      <c r="P393"/>
      <c r="Q393"/>
      <c r="R393"/>
      <c r="S393"/>
      <c r="T393"/>
      <c r="U393"/>
      <c r="V393"/>
      <c r="W393"/>
    </row>
    <row r="394" spans="13:25" ht="14.5" x14ac:dyDescent="0.35">
      <c r="M394"/>
      <c r="N394"/>
      <c r="O394"/>
      <c r="P394"/>
      <c r="Q394"/>
      <c r="R394"/>
      <c r="S394"/>
      <c r="T394"/>
      <c r="U394"/>
      <c r="V394"/>
      <c r="W394"/>
    </row>
    <row r="395" spans="13:25" ht="14.5" x14ac:dyDescent="0.35">
      <c r="M395"/>
      <c r="N395"/>
      <c r="O395"/>
      <c r="P395"/>
      <c r="Q395"/>
      <c r="R395"/>
      <c r="S395"/>
      <c r="T395"/>
      <c r="U395"/>
      <c r="V395"/>
      <c r="W395"/>
    </row>
    <row r="396" spans="13:25" ht="14.5" x14ac:dyDescent="0.35">
      <c r="M396"/>
      <c r="N396"/>
      <c r="O396"/>
      <c r="P396"/>
      <c r="Q396"/>
      <c r="R396"/>
      <c r="S396"/>
      <c r="T396"/>
      <c r="U396"/>
      <c r="V396"/>
      <c r="W396"/>
    </row>
    <row r="397" spans="13:25" ht="14.5" x14ac:dyDescent="0.35">
      <c r="M397"/>
      <c r="N397"/>
      <c r="O397"/>
      <c r="P397"/>
      <c r="Q397"/>
      <c r="R397"/>
      <c r="S397"/>
      <c r="T397"/>
      <c r="U397"/>
      <c r="V397"/>
      <c r="W397"/>
    </row>
    <row r="398" spans="13:25" ht="14.5" x14ac:dyDescent="0.35">
      <c r="M398"/>
      <c r="N398"/>
      <c r="O398"/>
      <c r="P398"/>
      <c r="Q398"/>
      <c r="R398"/>
      <c r="S398"/>
      <c r="T398"/>
      <c r="U398"/>
      <c r="V398"/>
      <c r="W398"/>
    </row>
    <row r="399" spans="13:25" ht="14.5" x14ac:dyDescent="0.35">
      <c r="M399"/>
      <c r="N399"/>
      <c r="O399"/>
      <c r="P399"/>
      <c r="Q399"/>
      <c r="R399"/>
      <c r="S399"/>
      <c r="T399"/>
      <c r="U399"/>
      <c r="V399"/>
      <c r="W399"/>
    </row>
    <row r="400" spans="13:25" ht="14.5" x14ac:dyDescent="0.35">
      <c r="M400"/>
      <c r="N400"/>
      <c r="O400"/>
      <c r="P400"/>
      <c r="Q400"/>
      <c r="R400"/>
      <c r="S400"/>
      <c r="T400"/>
      <c r="U400"/>
      <c r="V400"/>
      <c r="W400"/>
    </row>
    <row r="401" spans="13:23" ht="14.5" x14ac:dyDescent="0.35">
      <c r="M401"/>
      <c r="N401"/>
      <c r="O401"/>
      <c r="P401"/>
      <c r="Q401"/>
      <c r="R401"/>
      <c r="S401"/>
      <c r="T401"/>
      <c r="U401"/>
      <c r="V401"/>
      <c r="W401"/>
    </row>
    <row r="402" spans="13:23" ht="14.5" x14ac:dyDescent="0.35">
      <c r="M402"/>
      <c r="N402"/>
      <c r="O402"/>
      <c r="P402"/>
      <c r="Q402"/>
      <c r="R402"/>
      <c r="S402"/>
      <c r="T402"/>
      <c r="U402"/>
      <c r="V402"/>
      <c r="W402"/>
    </row>
    <row r="403" spans="13:23" ht="14.5" x14ac:dyDescent="0.35">
      <c r="M403"/>
      <c r="N403"/>
      <c r="O403"/>
      <c r="P403"/>
      <c r="Q403"/>
      <c r="R403"/>
      <c r="S403"/>
      <c r="T403"/>
      <c r="U403"/>
      <c r="V403"/>
      <c r="W403"/>
    </row>
    <row r="404" spans="13:23" ht="14.5" x14ac:dyDescent="0.35">
      <c r="M404"/>
      <c r="N404"/>
      <c r="O404"/>
      <c r="P404"/>
      <c r="Q404"/>
      <c r="R404"/>
      <c r="S404"/>
      <c r="T404"/>
      <c r="U404"/>
      <c r="V404"/>
      <c r="W404"/>
    </row>
    <row r="405" spans="13:23" ht="14.5" x14ac:dyDescent="0.35">
      <c r="M405"/>
      <c r="N405"/>
      <c r="O405"/>
      <c r="P405"/>
      <c r="Q405"/>
      <c r="R405"/>
      <c r="S405"/>
      <c r="T405"/>
      <c r="U405"/>
      <c r="V405"/>
      <c r="W405"/>
    </row>
    <row r="406" spans="13:23" ht="14.5" x14ac:dyDescent="0.35">
      <c r="M406"/>
      <c r="N406"/>
      <c r="O406"/>
      <c r="P406"/>
      <c r="Q406"/>
      <c r="R406"/>
      <c r="S406"/>
      <c r="T406"/>
      <c r="U406"/>
      <c r="V406"/>
      <c r="W406"/>
    </row>
  </sheetData>
  <mergeCells count="20">
    <mergeCell ref="A126:A135"/>
    <mergeCell ref="A112:A125"/>
    <mergeCell ref="G133:I133"/>
    <mergeCell ref="C137:K145"/>
    <mergeCell ref="G30:H30"/>
    <mergeCell ref="E40:H40"/>
    <mergeCell ref="B81:L81"/>
    <mergeCell ref="E54:F54"/>
    <mergeCell ref="G132:I132"/>
    <mergeCell ref="C132:C135"/>
    <mergeCell ref="E83:F83"/>
    <mergeCell ref="C77:K78"/>
    <mergeCell ref="G83:H83"/>
    <mergeCell ref="I83:J83"/>
    <mergeCell ref="B80:L80"/>
    <mergeCell ref="D21:E21"/>
    <mergeCell ref="D22:E22"/>
    <mergeCell ref="D23:E23"/>
    <mergeCell ref="D24:E24"/>
    <mergeCell ref="E30:F30"/>
  </mergeCells>
  <pageMargins left="0.7" right="0.7" top="0.75" bottom="0.75" header="0.3" footer="0.3"/>
  <pageSetup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E6DD9-60C4-4B87-8B4C-B2D619D215F1}">
  <sheetPr>
    <tabColor rgb="FF7030A0"/>
    <pageSetUpPr fitToPage="1"/>
  </sheetPr>
  <dimension ref="A2:Y406"/>
  <sheetViews>
    <sheetView topLeftCell="A104" zoomScaleNormal="100" workbookViewId="0">
      <selection activeCell="A125" sqref="A125:A133"/>
    </sheetView>
  </sheetViews>
  <sheetFormatPr defaultColWidth="9" defaultRowHeight="12" outlineLevelCol="1" x14ac:dyDescent="0.3"/>
  <cols>
    <col min="1" max="1" width="3.7265625" style="1" customWidth="1"/>
    <col min="2" max="2" width="1.08984375" style="1" customWidth="1"/>
    <col min="3" max="3" width="28.81640625" style="1" customWidth="1"/>
    <col min="4" max="4" width="10.36328125" style="1" customWidth="1" outlineLevel="1"/>
    <col min="5" max="9" width="9.54296875" style="1" customWidth="1"/>
    <col min="10" max="10" width="9.81640625" style="1" customWidth="1"/>
    <col min="11" max="11" width="9.81640625" style="1" customWidth="1" outlineLevel="1"/>
    <col min="12" max="12" width="1.7265625" style="1" customWidth="1"/>
    <col min="13" max="13" width="9" style="1"/>
    <col min="14" max="14" width="9.08984375" style="1" bestFit="1" customWidth="1"/>
    <col min="15" max="15" width="9" style="1"/>
    <col min="16" max="16" width="12.26953125" style="1" customWidth="1"/>
    <col min="17" max="17" width="9" style="1"/>
    <col min="18" max="18" width="10.7265625" style="1" customWidth="1"/>
    <col min="19" max="19" width="9" style="1"/>
    <col min="20" max="20" width="10.26953125" style="1" customWidth="1"/>
    <col min="21" max="22" width="9" style="1"/>
    <col min="23" max="23" width="10.54296875" style="1" customWidth="1"/>
    <col min="24" max="24" width="9" style="1"/>
    <col min="25" max="25" width="12.54296875" style="1" customWidth="1"/>
    <col min="26" max="16384" width="9" style="1"/>
  </cols>
  <sheetData>
    <row r="2" spans="3:25" x14ac:dyDescent="0.3">
      <c r="C2" s="24" t="s">
        <v>30</v>
      </c>
    </row>
    <row r="3" spans="3:25" x14ac:dyDescent="0.3">
      <c r="C3" s="208" t="s">
        <v>179</v>
      </c>
      <c r="D3" s="209">
        <v>6</v>
      </c>
    </row>
    <row r="4" spans="3:25" x14ac:dyDescent="0.3">
      <c r="C4" s="25" t="s">
        <v>24</v>
      </c>
      <c r="D4" s="3">
        <v>6700000</v>
      </c>
      <c r="G4" s="25" t="s">
        <v>81</v>
      </c>
      <c r="H4" s="5">
        <v>0.15</v>
      </c>
    </row>
    <row r="5" spans="3:25" x14ac:dyDescent="0.3">
      <c r="C5" s="25" t="s">
        <v>63</v>
      </c>
      <c r="D5" s="27">
        <f>D162</f>
        <v>225000</v>
      </c>
    </row>
    <row r="6" spans="3:25" x14ac:dyDescent="0.3">
      <c r="C6" s="25" t="s">
        <v>25</v>
      </c>
      <c r="D6" s="9">
        <v>0.75</v>
      </c>
      <c r="E6" s="27">
        <f>D6*(D4+D5)</f>
        <v>5193750</v>
      </c>
      <c r="G6" s="4"/>
    </row>
    <row r="7" spans="3:25" x14ac:dyDescent="0.3">
      <c r="C7" s="25" t="s">
        <v>39</v>
      </c>
      <c r="D7" s="9"/>
      <c r="E7" s="27">
        <f>D4+D5-E6</f>
        <v>1731250</v>
      </c>
      <c r="F7" s="6"/>
    </row>
    <row r="8" spans="3:25" x14ac:dyDescent="0.3">
      <c r="C8" s="25" t="s">
        <v>40</v>
      </c>
      <c r="D8" s="5">
        <v>0.01</v>
      </c>
      <c r="E8" s="27">
        <f>D8*E6</f>
        <v>51937.5</v>
      </c>
      <c r="M8" s="29" t="s">
        <v>193</v>
      </c>
      <c r="N8" s="25"/>
      <c r="O8" s="25"/>
      <c r="P8" s="25"/>
      <c r="Q8" s="25"/>
      <c r="R8" s="25"/>
      <c r="T8" s="29" t="s">
        <v>194</v>
      </c>
      <c r="U8" s="25"/>
      <c r="V8" s="25"/>
      <c r="W8" s="25"/>
      <c r="X8" s="25"/>
      <c r="Y8" s="25"/>
    </row>
    <row r="9" spans="3:25" ht="24" x14ac:dyDescent="0.3">
      <c r="C9" s="25" t="s">
        <v>42</v>
      </c>
      <c r="D9" s="23">
        <v>30</v>
      </c>
      <c r="E9" s="142">
        <f>D9*12</f>
        <v>360</v>
      </c>
      <c r="M9" s="30" t="s">
        <v>50</v>
      </c>
      <c r="N9" s="31" t="s">
        <v>45</v>
      </c>
      <c r="O9" s="31" t="s">
        <v>46</v>
      </c>
      <c r="P9" s="32" t="s">
        <v>47</v>
      </c>
      <c r="Q9" s="32" t="s">
        <v>48</v>
      </c>
      <c r="R9" s="33" t="s">
        <v>49</v>
      </c>
      <c r="S9" s="234" t="s">
        <v>192</v>
      </c>
      <c r="T9" s="30" t="s">
        <v>92</v>
      </c>
      <c r="U9" s="31" t="s">
        <v>45</v>
      </c>
      <c r="V9" s="31" t="s">
        <v>46</v>
      </c>
      <c r="W9" s="32" t="s">
        <v>47</v>
      </c>
      <c r="X9" s="32" t="s">
        <v>48</v>
      </c>
      <c r="Y9" s="33" t="s">
        <v>49</v>
      </c>
    </row>
    <row r="10" spans="3:25" x14ac:dyDescent="0.3">
      <c r="C10" s="25" t="s">
        <v>43</v>
      </c>
      <c r="D10" s="5">
        <v>7.0000000000000007E-2</v>
      </c>
      <c r="E10" s="4">
        <f>D10/12</f>
        <v>5.8333333333333336E-3</v>
      </c>
      <c r="F10" s="6"/>
      <c r="G10" s="6"/>
      <c r="H10" s="6"/>
      <c r="K10" s="6"/>
      <c r="M10" s="138">
        <v>1</v>
      </c>
      <c r="N10" s="139">
        <f t="shared" ref="N10:N39" si="0">M10</f>
        <v>1</v>
      </c>
      <c r="O10" s="27">
        <f>$E$6</f>
        <v>5193750</v>
      </c>
      <c r="P10" s="27">
        <f>SUMIF($S$10:$S$369,N10,$W$10:$W$369)</f>
        <v>361891.15711141517</v>
      </c>
      <c r="Q10" s="27">
        <f>SUMIF($S$10:$S$369,N10,$X$10:$X$369)</f>
        <v>52758.623009010706</v>
      </c>
      <c r="R10" s="232">
        <f t="shared" ref="R10:R39" si="1">O10-Q10</f>
        <v>5140991.3769909889</v>
      </c>
      <c r="S10" s="234">
        <f>ROUNDUP(T10/12,0)</f>
        <v>1</v>
      </c>
      <c r="T10" s="138">
        <v>1</v>
      </c>
      <c r="U10" s="139">
        <f t="shared" ref="U10:U73" si="2">T10</f>
        <v>1</v>
      </c>
      <c r="V10" s="27">
        <f>$E$6</f>
        <v>5193750</v>
      </c>
      <c r="W10" s="27">
        <f>IF(ROUND(V10,0)=0,0,$D$11/12-X10)</f>
        <v>30296.875</v>
      </c>
      <c r="X10" s="27">
        <f>IFERROR(-PPMT($E$10,U10,$E$9,$E$6),0)</f>
        <v>4257.2733433688254</v>
      </c>
      <c r="Y10" s="52">
        <f t="shared" ref="Y10:Y73" si="3">V10-X10</f>
        <v>5189492.7266566316</v>
      </c>
    </row>
    <row r="11" spans="3:25" x14ac:dyDescent="0.3">
      <c r="C11" s="25" t="s">
        <v>44</v>
      </c>
      <c r="D11" s="6">
        <f>-PMT(E10,E9,E6)*12</f>
        <v>414649.78012042592</v>
      </c>
      <c r="E11" s="6"/>
      <c r="F11" s="6"/>
      <c r="G11" s="6"/>
      <c r="H11" s="6"/>
      <c r="K11" s="6"/>
      <c r="M11" s="138">
        <v>2</v>
      </c>
      <c r="N11" s="139">
        <f t="shared" si="0"/>
        <v>2</v>
      </c>
      <c r="O11" s="27">
        <f t="shared" ref="O11:O39" si="4">R10</f>
        <v>5140991.3769909889</v>
      </c>
      <c r="P11" s="27">
        <f t="shared" ref="P11:P39" si="5">SUMIF($S$10:$S$369,N11,$W$10:$W$369)</f>
        <v>358077.23198823014</v>
      </c>
      <c r="Q11" s="27">
        <f t="shared" ref="Q11:Q39" si="6">SUMIF($S$10:$S$369,N11,$X$10:$X$369)</f>
        <v>56572.548132195741</v>
      </c>
      <c r="R11" s="232">
        <f t="shared" si="1"/>
        <v>5084418.8288587928</v>
      </c>
      <c r="S11" s="234">
        <f t="shared" ref="S11:S74" si="7">ROUNDUP(T11/12,0)</f>
        <v>1</v>
      </c>
      <c r="T11" s="138">
        <v>2</v>
      </c>
      <c r="U11" s="139">
        <f t="shared" si="2"/>
        <v>2</v>
      </c>
      <c r="V11" s="27">
        <f t="shared" ref="V11:V74" si="8">Y10</f>
        <v>5189492.7266566316</v>
      </c>
      <c r="W11" s="27">
        <f t="shared" ref="W11:W74" si="9">IF(ROUND(V11,0)=0,0,$D$11/12-X11)</f>
        <v>30272.040905497019</v>
      </c>
      <c r="X11" s="27">
        <f t="shared" ref="X11:X74" si="10">IFERROR(-PPMT($E$10,U11,$E$9,$E$6),0)</f>
        <v>4282.1074378718085</v>
      </c>
      <c r="Y11" s="52">
        <f t="shared" si="3"/>
        <v>5185210.6192187602</v>
      </c>
    </row>
    <row r="12" spans="3:25" x14ac:dyDescent="0.3">
      <c r="C12" s="25" t="s">
        <v>56</v>
      </c>
      <c r="D12" s="23">
        <v>7</v>
      </c>
      <c r="E12" s="6"/>
      <c r="F12" s="6"/>
      <c r="G12" s="6"/>
      <c r="H12" s="6"/>
      <c r="K12" s="6"/>
      <c r="M12" s="138">
        <v>3</v>
      </c>
      <c r="N12" s="139">
        <f t="shared" si="0"/>
        <v>3</v>
      </c>
      <c r="O12" s="27">
        <f t="shared" si="4"/>
        <v>5084418.8288587928</v>
      </c>
      <c r="P12" s="27">
        <f t="shared" si="5"/>
        <v>353987.59790951037</v>
      </c>
      <c r="Q12" s="27">
        <f t="shared" si="6"/>
        <v>60662.18221091546</v>
      </c>
      <c r="R12" s="232">
        <f t="shared" si="1"/>
        <v>5023756.6466478771</v>
      </c>
      <c r="S12" s="234">
        <f t="shared" si="7"/>
        <v>1</v>
      </c>
      <c r="T12" s="138">
        <v>3</v>
      </c>
      <c r="U12" s="139">
        <f t="shared" si="2"/>
        <v>3</v>
      </c>
      <c r="V12" s="27">
        <f t="shared" si="8"/>
        <v>5185210.6192187602</v>
      </c>
      <c r="W12" s="27">
        <f t="shared" si="9"/>
        <v>30247.061945442765</v>
      </c>
      <c r="X12" s="27">
        <f t="shared" si="10"/>
        <v>4307.0863979260612</v>
      </c>
      <c r="Y12" s="52">
        <f t="shared" si="3"/>
        <v>5180903.5328208338</v>
      </c>
    </row>
    <row r="13" spans="3:25" x14ac:dyDescent="0.3">
      <c r="C13" s="25" t="s">
        <v>59</v>
      </c>
      <c r="D13" s="5">
        <v>0.21</v>
      </c>
      <c r="E13" s="6"/>
      <c r="K13" s="6"/>
      <c r="M13" s="138">
        <v>4</v>
      </c>
      <c r="N13" s="139">
        <f t="shared" si="0"/>
        <v>4</v>
      </c>
      <c r="O13" s="27">
        <f t="shared" si="4"/>
        <v>5023756.6466478771</v>
      </c>
      <c r="P13" s="27">
        <f t="shared" si="5"/>
        <v>349602.32385256764</v>
      </c>
      <c r="Q13" s="27">
        <f t="shared" si="6"/>
        <v>65047.45626785823</v>
      </c>
      <c r="R13" s="232">
        <f t="shared" si="1"/>
        <v>4958709.1903800191</v>
      </c>
      <c r="S13" s="234">
        <f t="shared" si="7"/>
        <v>1</v>
      </c>
      <c r="T13" s="138">
        <v>4</v>
      </c>
      <c r="U13" s="139">
        <f t="shared" si="2"/>
        <v>4</v>
      </c>
      <c r="V13" s="27">
        <f t="shared" si="8"/>
        <v>5180903.5328208338</v>
      </c>
      <c r="W13" s="27">
        <f t="shared" si="9"/>
        <v>30221.937274788197</v>
      </c>
      <c r="X13" s="27">
        <f t="shared" si="10"/>
        <v>4332.2110685806301</v>
      </c>
      <c r="Y13" s="52">
        <f t="shared" si="3"/>
        <v>5176571.321752253</v>
      </c>
    </row>
    <row r="14" spans="3:25" x14ac:dyDescent="0.3">
      <c r="C14" s="25"/>
      <c r="E14" s="28"/>
      <c r="F14" s="28"/>
      <c r="G14" s="28"/>
      <c r="H14" s="28"/>
      <c r="I14" s="28"/>
      <c r="J14" s="28"/>
      <c r="K14" s="6"/>
      <c r="L14" s="28"/>
      <c r="M14" s="138">
        <v>5</v>
      </c>
      <c r="N14" s="139">
        <f t="shared" si="0"/>
        <v>5</v>
      </c>
      <c r="O14" s="27">
        <f t="shared" si="4"/>
        <v>4958709.1903800191</v>
      </c>
      <c r="P14" s="27">
        <f t="shared" si="5"/>
        <v>344900.03797947179</v>
      </c>
      <c r="Q14" s="27">
        <f t="shared" si="6"/>
        <v>69749.742140954157</v>
      </c>
      <c r="R14" s="232">
        <f t="shared" si="1"/>
        <v>4888959.4482390648</v>
      </c>
      <c r="S14" s="234">
        <f t="shared" si="7"/>
        <v>1</v>
      </c>
      <c r="T14" s="138">
        <v>5</v>
      </c>
      <c r="U14" s="139">
        <f t="shared" si="2"/>
        <v>5</v>
      </c>
      <c r="V14" s="27">
        <f t="shared" si="8"/>
        <v>5176571.321752253</v>
      </c>
      <c r="W14" s="27">
        <f t="shared" si="9"/>
        <v>30196.666043554807</v>
      </c>
      <c r="X14" s="27">
        <f t="shared" si="10"/>
        <v>4357.482299814018</v>
      </c>
      <c r="Y14" s="52">
        <f t="shared" si="3"/>
        <v>5172213.839452439</v>
      </c>
    </row>
    <row r="15" spans="3:25" x14ac:dyDescent="0.3">
      <c r="C15" s="25"/>
      <c r="E15" s="5"/>
      <c r="F15" s="5"/>
      <c r="G15" s="5"/>
      <c r="H15" s="5"/>
      <c r="I15" s="5"/>
      <c r="J15" s="5"/>
      <c r="K15" s="6"/>
      <c r="M15" s="138">
        <v>6</v>
      </c>
      <c r="N15" s="139">
        <f t="shared" si="0"/>
        <v>6</v>
      </c>
      <c r="O15" s="27">
        <f t="shared" si="4"/>
        <v>4888959.4482390648</v>
      </c>
      <c r="P15" s="27">
        <f t="shared" si="5"/>
        <v>339857.82348040061</v>
      </c>
      <c r="Q15" s="27">
        <f t="shared" si="6"/>
        <v>74791.956640025324</v>
      </c>
      <c r="R15" s="232">
        <f t="shared" si="1"/>
        <v>4814167.4915990392</v>
      </c>
      <c r="S15" s="234">
        <f t="shared" si="7"/>
        <v>1</v>
      </c>
      <c r="T15" s="138">
        <v>6</v>
      </c>
      <c r="U15" s="139">
        <f t="shared" si="2"/>
        <v>6</v>
      </c>
      <c r="V15" s="27">
        <f t="shared" si="8"/>
        <v>5172213.839452439</v>
      </c>
      <c r="W15" s="27">
        <f t="shared" si="9"/>
        <v>30171.247396805891</v>
      </c>
      <c r="X15" s="27">
        <f t="shared" si="10"/>
        <v>4382.9009465629333</v>
      </c>
      <c r="Y15" s="52">
        <f t="shared" si="3"/>
        <v>5167830.9385058759</v>
      </c>
    </row>
    <row r="16" spans="3:25" x14ac:dyDescent="0.3">
      <c r="C16" s="25"/>
      <c r="E16" s="5"/>
      <c r="F16" s="5"/>
      <c r="G16" s="5"/>
      <c r="H16" s="5"/>
      <c r="I16" s="5"/>
      <c r="J16" s="5"/>
      <c r="K16" s="6"/>
      <c r="M16" s="138">
        <v>7</v>
      </c>
      <c r="N16" s="139">
        <f t="shared" si="0"/>
        <v>7</v>
      </c>
      <c r="O16" s="27">
        <f t="shared" si="4"/>
        <v>4814167.4915990392</v>
      </c>
      <c r="P16" s="27">
        <f t="shared" si="5"/>
        <v>334451.10688749707</v>
      </c>
      <c r="Q16" s="27">
        <f t="shared" si="6"/>
        <v>80198.673232928835</v>
      </c>
      <c r="R16" s="232">
        <f t="shared" si="1"/>
        <v>4733968.8183661103</v>
      </c>
      <c r="S16" s="234">
        <f t="shared" si="7"/>
        <v>1</v>
      </c>
      <c r="T16" s="138">
        <v>7</v>
      </c>
      <c r="U16" s="139">
        <f t="shared" si="2"/>
        <v>7</v>
      </c>
      <c r="V16" s="27">
        <f t="shared" si="8"/>
        <v>5167830.9385058759</v>
      </c>
      <c r="W16" s="27">
        <f t="shared" si="9"/>
        <v>30145.680474617613</v>
      </c>
      <c r="X16" s="27">
        <f t="shared" si="10"/>
        <v>4408.4678687512151</v>
      </c>
      <c r="Y16" s="52">
        <f t="shared" si="3"/>
        <v>5163422.470637125</v>
      </c>
    </row>
    <row r="17" spans="3:25" x14ac:dyDescent="0.3">
      <c r="K17" s="6"/>
      <c r="L17" s="5"/>
      <c r="M17" s="138">
        <v>8</v>
      </c>
      <c r="N17" s="139">
        <f t="shared" si="0"/>
        <v>8</v>
      </c>
      <c r="O17" s="27">
        <f t="shared" si="4"/>
        <v>4733968.8183661103</v>
      </c>
      <c r="P17" s="27">
        <f t="shared" si="5"/>
        <v>328653.5383149258</v>
      </c>
      <c r="Q17" s="27">
        <f t="shared" si="6"/>
        <v>85996.24180550006</v>
      </c>
      <c r="R17" s="232">
        <f t="shared" si="1"/>
        <v>4647972.57656061</v>
      </c>
      <c r="S17" s="234">
        <f t="shared" si="7"/>
        <v>1</v>
      </c>
      <c r="T17" s="138">
        <v>8</v>
      </c>
      <c r="U17" s="139">
        <f t="shared" si="2"/>
        <v>8</v>
      </c>
      <c r="V17" s="27">
        <f t="shared" si="8"/>
        <v>5163422.470637125</v>
      </c>
      <c r="W17" s="27">
        <f t="shared" si="9"/>
        <v>30119.964412049896</v>
      </c>
      <c r="X17" s="27">
        <f t="shared" si="10"/>
        <v>4434.1839313189312</v>
      </c>
      <c r="Y17" s="52">
        <f t="shared" si="3"/>
        <v>5158988.2867058059</v>
      </c>
    </row>
    <row r="18" spans="3:25" x14ac:dyDescent="0.3">
      <c r="K18" s="6"/>
      <c r="L18" s="5"/>
      <c r="M18" s="138">
        <v>9</v>
      </c>
      <c r="N18" s="139">
        <f t="shared" si="0"/>
        <v>9</v>
      </c>
      <c r="O18" s="27">
        <f t="shared" si="4"/>
        <v>4647972.57656061</v>
      </c>
      <c r="P18" s="27">
        <f t="shared" si="5"/>
        <v>322436.86304147379</v>
      </c>
      <c r="Q18" s="27">
        <f t="shared" si="6"/>
        <v>92212.917078952072</v>
      </c>
      <c r="R18" s="232">
        <f t="shared" si="1"/>
        <v>4555759.6594816577</v>
      </c>
      <c r="S18" s="234">
        <f t="shared" si="7"/>
        <v>1</v>
      </c>
      <c r="T18" s="138">
        <v>9</v>
      </c>
      <c r="U18" s="139">
        <f t="shared" si="2"/>
        <v>9</v>
      </c>
      <c r="V18" s="27">
        <f t="shared" si="8"/>
        <v>5158988.2867058059</v>
      </c>
      <c r="W18" s="27">
        <f t="shared" si="9"/>
        <v>30094.098339117201</v>
      </c>
      <c r="X18" s="27">
        <f t="shared" si="10"/>
        <v>4460.0500042516251</v>
      </c>
      <c r="Y18" s="52">
        <f t="shared" si="3"/>
        <v>5154528.2367015546</v>
      </c>
    </row>
    <row r="19" spans="3:25" x14ac:dyDescent="0.3">
      <c r="C19" s="25"/>
      <c r="E19" s="5"/>
      <c r="K19" s="6"/>
      <c r="M19" s="138">
        <v>10</v>
      </c>
      <c r="N19" s="139">
        <f t="shared" si="0"/>
        <v>10</v>
      </c>
      <c r="O19" s="27">
        <f t="shared" si="4"/>
        <v>4555759.6594816577</v>
      </c>
      <c r="P19" s="27">
        <f t="shared" si="5"/>
        <v>315770.78380984708</v>
      </c>
      <c r="Q19" s="27">
        <f t="shared" si="6"/>
        <v>98878.996310578863</v>
      </c>
      <c r="R19" s="232">
        <f t="shared" si="1"/>
        <v>4456880.663171079</v>
      </c>
      <c r="S19" s="234">
        <f t="shared" si="7"/>
        <v>1</v>
      </c>
      <c r="T19" s="138">
        <v>10</v>
      </c>
      <c r="U19" s="139">
        <f t="shared" si="2"/>
        <v>10</v>
      </c>
      <c r="V19" s="27">
        <f t="shared" si="8"/>
        <v>5154528.2367015546</v>
      </c>
      <c r="W19" s="27">
        <f t="shared" si="9"/>
        <v>30068.081380759068</v>
      </c>
      <c r="X19" s="27">
        <f t="shared" si="10"/>
        <v>4486.0669626097597</v>
      </c>
      <c r="Y19" s="52">
        <f t="shared" si="3"/>
        <v>5150042.1697389446</v>
      </c>
    </row>
    <row r="20" spans="3:25" x14ac:dyDescent="0.3">
      <c r="C20" s="26" t="s">
        <v>55</v>
      </c>
      <c r="K20" s="6"/>
      <c r="M20" s="138">
        <v>11</v>
      </c>
      <c r="N20" s="139">
        <f t="shared" si="0"/>
        <v>11</v>
      </c>
      <c r="O20" s="27">
        <f t="shared" si="4"/>
        <v>4456880.663171079</v>
      </c>
      <c r="P20" s="27">
        <f t="shared" si="5"/>
        <v>308622.81317157188</v>
      </c>
      <c r="Q20" s="27">
        <f t="shared" si="6"/>
        <v>106026.96694885405</v>
      </c>
      <c r="R20" s="232">
        <f t="shared" si="1"/>
        <v>4350853.6962222252</v>
      </c>
      <c r="S20" s="234">
        <f t="shared" si="7"/>
        <v>1</v>
      </c>
      <c r="T20" s="138">
        <v>11</v>
      </c>
      <c r="U20" s="139">
        <f t="shared" si="2"/>
        <v>11</v>
      </c>
      <c r="V20" s="27">
        <f t="shared" si="8"/>
        <v>5150042.1697389446</v>
      </c>
      <c r="W20" s="27">
        <f t="shared" si="9"/>
        <v>30041.912656810509</v>
      </c>
      <c r="X20" s="27">
        <f t="shared" si="10"/>
        <v>4512.235686558317</v>
      </c>
      <c r="Y20" s="52">
        <f t="shared" si="3"/>
        <v>5145529.9340523863</v>
      </c>
    </row>
    <row r="21" spans="3:25" x14ac:dyDescent="0.3">
      <c r="C21" s="50" t="s">
        <v>51</v>
      </c>
      <c r="D21" s="297">
        <v>1150000</v>
      </c>
      <c r="E21" s="298"/>
      <c r="K21" s="6"/>
      <c r="M21" s="138">
        <v>12</v>
      </c>
      <c r="N21" s="139">
        <f t="shared" si="0"/>
        <v>12</v>
      </c>
      <c r="O21" s="27">
        <f t="shared" si="4"/>
        <v>4350853.6962222252</v>
      </c>
      <c r="P21" s="27">
        <f t="shared" si="5"/>
        <v>300958.11515789776</v>
      </c>
      <c r="Q21" s="27">
        <f t="shared" si="6"/>
        <v>113691.66496252811</v>
      </c>
      <c r="R21" s="232">
        <f t="shared" si="1"/>
        <v>4237162.0312596969</v>
      </c>
      <c r="S21" s="234">
        <f t="shared" si="7"/>
        <v>1</v>
      </c>
      <c r="T21" s="138">
        <v>12</v>
      </c>
      <c r="U21" s="139">
        <f t="shared" si="2"/>
        <v>12</v>
      </c>
      <c r="V21" s="27">
        <f t="shared" si="8"/>
        <v>5145529.9340523863</v>
      </c>
      <c r="W21" s="27">
        <f t="shared" si="9"/>
        <v>30015.591281972254</v>
      </c>
      <c r="X21" s="27">
        <f t="shared" si="10"/>
        <v>4538.5570613965729</v>
      </c>
      <c r="Y21" s="52">
        <f t="shared" si="3"/>
        <v>5140991.3769909898</v>
      </c>
    </row>
    <row r="22" spans="3:25" x14ac:dyDescent="0.3">
      <c r="C22" s="36" t="s">
        <v>52</v>
      </c>
      <c r="D22" s="299">
        <f>D4-D21</f>
        <v>5550000</v>
      </c>
      <c r="E22" s="300"/>
      <c r="K22" s="6"/>
      <c r="M22" s="138">
        <v>13</v>
      </c>
      <c r="N22" s="139">
        <f t="shared" si="0"/>
        <v>13</v>
      </c>
      <c r="O22" s="27">
        <f t="shared" si="4"/>
        <v>4237162.0312596969</v>
      </c>
      <c r="P22" s="27">
        <f t="shared" si="5"/>
        <v>292739.33550507657</v>
      </c>
      <c r="Q22" s="27">
        <f t="shared" si="6"/>
        <v>121910.44461534935</v>
      </c>
      <c r="R22" s="232">
        <f t="shared" si="1"/>
        <v>4115251.5866443478</v>
      </c>
      <c r="S22" s="234">
        <f t="shared" si="7"/>
        <v>2</v>
      </c>
      <c r="T22" s="138">
        <v>13</v>
      </c>
      <c r="U22" s="139">
        <f t="shared" si="2"/>
        <v>13</v>
      </c>
      <c r="V22" s="27">
        <f t="shared" si="8"/>
        <v>5140991.3769909898</v>
      </c>
      <c r="W22" s="27">
        <f t="shared" si="9"/>
        <v>29989.116365780774</v>
      </c>
      <c r="X22" s="27">
        <f t="shared" si="10"/>
        <v>4565.0319775880525</v>
      </c>
      <c r="Y22" s="52">
        <f t="shared" si="3"/>
        <v>5136426.3450134015</v>
      </c>
    </row>
    <row r="23" spans="3:25" x14ac:dyDescent="0.3">
      <c r="C23" s="36" t="s">
        <v>53</v>
      </c>
      <c r="D23" s="301">
        <v>27.5</v>
      </c>
      <c r="E23" s="302"/>
      <c r="K23" s="6"/>
      <c r="M23" s="138">
        <v>14</v>
      </c>
      <c r="N23" s="139">
        <f t="shared" si="0"/>
        <v>14</v>
      </c>
      <c r="O23" s="27">
        <f t="shared" si="4"/>
        <v>4115251.5866443478</v>
      </c>
      <c r="P23" s="27">
        <f t="shared" si="5"/>
        <v>283926.41960661334</v>
      </c>
      <c r="Q23" s="27">
        <f t="shared" si="6"/>
        <v>130723.3605138126</v>
      </c>
      <c r="R23" s="232">
        <f t="shared" si="1"/>
        <v>3984528.2261305354</v>
      </c>
      <c r="S23" s="234">
        <f t="shared" si="7"/>
        <v>2</v>
      </c>
      <c r="T23" s="138">
        <v>14</v>
      </c>
      <c r="U23" s="139">
        <f t="shared" si="2"/>
        <v>14</v>
      </c>
      <c r="V23" s="27">
        <f t="shared" si="8"/>
        <v>5136426.3450134015</v>
      </c>
      <c r="W23" s="27">
        <f t="shared" si="9"/>
        <v>29962.487012578174</v>
      </c>
      <c r="X23" s="27">
        <f t="shared" si="10"/>
        <v>4591.66133079065</v>
      </c>
      <c r="Y23" s="52">
        <f t="shared" si="3"/>
        <v>5131834.6836826112</v>
      </c>
    </row>
    <row r="24" spans="3:25" x14ac:dyDescent="0.3">
      <c r="C24" s="51" t="s">
        <v>54</v>
      </c>
      <c r="D24" s="303">
        <f>D22/D23</f>
        <v>201818.18181818182</v>
      </c>
      <c r="E24" s="304"/>
      <c r="K24" s="6"/>
      <c r="M24" s="138">
        <v>15</v>
      </c>
      <c r="N24" s="139">
        <f t="shared" si="0"/>
        <v>15</v>
      </c>
      <c r="O24" s="27">
        <f t="shared" si="4"/>
        <v>3984528.2261305354</v>
      </c>
      <c r="P24" s="27">
        <f t="shared" si="5"/>
        <v>274476.41730527097</v>
      </c>
      <c r="Q24" s="27">
        <f t="shared" si="6"/>
        <v>140173.36281515492</v>
      </c>
      <c r="R24" s="232">
        <f t="shared" si="1"/>
        <v>3844354.8633153806</v>
      </c>
      <c r="S24" s="234">
        <f t="shared" si="7"/>
        <v>2</v>
      </c>
      <c r="T24" s="138">
        <v>15</v>
      </c>
      <c r="U24" s="139">
        <f t="shared" si="2"/>
        <v>15</v>
      </c>
      <c r="V24" s="27">
        <f t="shared" si="8"/>
        <v>5131834.6836826112</v>
      </c>
      <c r="W24" s="27">
        <f t="shared" si="9"/>
        <v>29935.702321481898</v>
      </c>
      <c r="X24" s="27">
        <f t="shared" si="10"/>
        <v>4618.446021886929</v>
      </c>
      <c r="Y24" s="52">
        <f t="shared" si="3"/>
        <v>5127216.2376607247</v>
      </c>
    </row>
    <row r="25" spans="3:25" x14ac:dyDescent="0.3">
      <c r="K25" s="6"/>
      <c r="M25" s="138">
        <v>16</v>
      </c>
      <c r="N25" s="139">
        <f t="shared" si="0"/>
        <v>16</v>
      </c>
      <c r="O25" s="27">
        <f t="shared" si="4"/>
        <v>3844354.8633153806</v>
      </c>
      <c r="P25" s="27">
        <f t="shared" si="5"/>
        <v>264343.27357347292</v>
      </c>
      <c r="Q25" s="27">
        <f t="shared" si="6"/>
        <v>150306.50654695297</v>
      </c>
      <c r="R25" s="232">
        <f t="shared" si="1"/>
        <v>3694048.3567684279</v>
      </c>
      <c r="S25" s="234">
        <f t="shared" si="7"/>
        <v>2</v>
      </c>
      <c r="T25" s="138">
        <v>16</v>
      </c>
      <c r="U25" s="139">
        <f t="shared" si="2"/>
        <v>16</v>
      </c>
      <c r="V25" s="27">
        <f t="shared" si="8"/>
        <v>5127216.2376607247</v>
      </c>
      <c r="W25" s="27">
        <f t="shared" si="9"/>
        <v>29908.761386354221</v>
      </c>
      <c r="X25" s="27">
        <f t="shared" si="10"/>
        <v>4645.3869570146044</v>
      </c>
      <c r="Y25" s="52">
        <f t="shared" si="3"/>
        <v>5122570.8507037098</v>
      </c>
    </row>
    <row r="26" spans="3:25" x14ac:dyDescent="0.3">
      <c r="M26" s="138">
        <v>17</v>
      </c>
      <c r="N26" s="139">
        <f t="shared" si="0"/>
        <v>17</v>
      </c>
      <c r="O26" s="27">
        <f t="shared" si="4"/>
        <v>3694048.3567684279</v>
      </c>
      <c r="P26" s="27">
        <f t="shared" si="5"/>
        <v>253477.60406197541</v>
      </c>
      <c r="Q26" s="27">
        <f t="shared" si="6"/>
        <v>161172.17605845048</v>
      </c>
      <c r="R26" s="232">
        <f t="shared" si="1"/>
        <v>3532876.1807099776</v>
      </c>
      <c r="S26" s="234">
        <f t="shared" si="7"/>
        <v>2</v>
      </c>
      <c r="T26" s="138">
        <v>17</v>
      </c>
      <c r="U26" s="139">
        <f t="shared" si="2"/>
        <v>17</v>
      </c>
      <c r="V26" s="27">
        <f t="shared" si="8"/>
        <v>5122570.8507037098</v>
      </c>
      <c r="W26" s="27">
        <f t="shared" si="9"/>
        <v>29881.663295771636</v>
      </c>
      <c r="X26" s="27">
        <f t="shared" si="10"/>
        <v>4672.4850475971898</v>
      </c>
      <c r="Y26" s="52">
        <f t="shared" si="3"/>
        <v>5117898.3656561123</v>
      </c>
    </row>
    <row r="27" spans="3:25" x14ac:dyDescent="0.3">
      <c r="C27" s="25"/>
      <c r="F27" s="15"/>
      <c r="H27" s="15"/>
      <c r="I27" s="15"/>
      <c r="J27" s="15"/>
      <c r="K27" s="15"/>
      <c r="L27" s="15"/>
      <c r="M27" s="138">
        <v>18</v>
      </c>
      <c r="N27" s="139">
        <f t="shared" si="0"/>
        <v>18</v>
      </c>
      <c r="O27" s="27">
        <f t="shared" si="4"/>
        <v>3532876.1807099776</v>
      </c>
      <c r="P27" s="27">
        <f t="shared" si="5"/>
        <v>241826.45442293456</v>
      </c>
      <c r="Q27" s="27">
        <f t="shared" si="6"/>
        <v>172823.32569749132</v>
      </c>
      <c r="R27" s="232">
        <f t="shared" si="1"/>
        <v>3360052.8550124862</v>
      </c>
      <c r="S27" s="234">
        <f t="shared" si="7"/>
        <v>2</v>
      </c>
      <c r="T27" s="138">
        <v>18</v>
      </c>
      <c r="U27" s="139">
        <f t="shared" si="2"/>
        <v>18</v>
      </c>
      <c r="V27" s="27">
        <f t="shared" si="8"/>
        <v>5117898.3656561123</v>
      </c>
      <c r="W27" s="27">
        <f t="shared" si="9"/>
        <v>29854.407132993987</v>
      </c>
      <c r="X27" s="27">
        <f t="shared" si="10"/>
        <v>4699.7412103748393</v>
      </c>
      <c r="Y27" s="52">
        <f t="shared" si="3"/>
        <v>5113198.6244457373</v>
      </c>
    </row>
    <row r="28" spans="3:25" x14ac:dyDescent="0.3">
      <c r="C28" s="26" t="s">
        <v>84</v>
      </c>
      <c r="D28" s="14"/>
      <c r="E28" s="44">
        <v>1</v>
      </c>
      <c r="F28" s="44">
        <v>2</v>
      </c>
      <c r="G28" s="44">
        <v>3</v>
      </c>
      <c r="H28" s="44">
        <v>4</v>
      </c>
      <c r="I28" s="44">
        <v>5</v>
      </c>
      <c r="J28" s="44">
        <v>6</v>
      </c>
      <c r="K28" s="207">
        <v>7</v>
      </c>
      <c r="M28" s="138">
        <v>19</v>
      </c>
      <c r="N28" s="139">
        <f t="shared" si="0"/>
        <v>19</v>
      </c>
      <c r="O28" s="27">
        <f t="shared" si="4"/>
        <v>3360052.8550124862</v>
      </c>
      <c r="P28" s="27">
        <f t="shared" si="5"/>
        <v>229333.04223441935</v>
      </c>
      <c r="Q28" s="27">
        <f t="shared" si="6"/>
        <v>185316.73788600657</v>
      </c>
      <c r="R28" s="232">
        <f t="shared" si="1"/>
        <v>3174736.1171264797</v>
      </c>
      <c r="S28" s="234">
        <f t="shared" si="7"/>
        <v>2</v>
      </c>
      <c r="T28" s="138">
        <v>19</v>
      </c>
      <c r="U28" s="139">
        <f t="shared" si="2"/>
        <v>19</v>
      </c>
      <c r="V28" s="27">
        <f t="shared" si="8"/>
        <v>5113198.6244457373</v>
      </c>
      <c r="W28" s="27">
        <f t="shared" si="9"/>
        <v>29826.991975933466</v>
      </c>
      <c r="X28" s="27">
        <f t="shared" si="10"/>
        <v>4727.1563674353583</v>
      </c>
      <c r="Y28" s="52">
        <f t="shared" si="3"/>
        <v>5108471.4680783022</v>
      </c>
    </row>
    <row r="29" spans="3:25" x14ac:dyDescent="0.3">
      <c r="C29" s="215"/>
      <c r="D29" s="216"/>
      <c r="E29" s="22"/>
      <c r="F29" s="22"/>
      <c r="G29" s="22"/>
      <c r="H29" s="22"/>
      <c r="I29" s="22"/>
      <c r="J29" s="22"/>
      <c r="K29" s="217"/>
      <c r="M29" s="138">
        <v>20</v>
      </c>
      <c r="N29" s="139">
        <f t="shared" si="0"/>
        <v>20</v>
      </c>
      <c r="O29" s="27">
        <f t="shared" si="4"/>
        <v>3174736.1171264797</v>
      </c>
      <c r="P29" s="27">
        <f t="shared" si="5"/>
        <v>215936.48026862618</v>
      </c>
      <c r="Q29" s="27">
        <f t="shared" si="6"/>
        <v>198713.29985179982</v>
      </c>
      <c r="R29" s="232">
        <f t="shared" si="1"/>
        <v>2976022.8172746799</v>
      </c>
      <c r="S29" s="234">
        <f t="shared" si="7"/>
        <v>2</v>
      </c>
      <c r="T29" s="138">
        <v>20</v>
      </c>
      <c r="U29" s="139">
        <f t="shared" si="2"/>
        <v>20</v>
      </c>
      <c r="V29" s="27">
        <f t="shared" si="8"/>
        <v>5108471.4680783022</v>
      </c>
      <c r="W29" s="27">
        <f t="shared" si="9"/>
        <v>29799.416897123428</v>
      </c>
      <c r="X29" s="27">
        <f t="shared" si="10"/>
        <v>4754.7314462453978</v>
      </c>
      <c r="Y29" s="52">
        <f t="shared" si="3"/>
        <v>5103716.7366320565</v>
      </c>
    </row>
    <row r="30" spans="3:25" x14ac:dyDescent="0.3">
      <c r="C30" s="48" t="s">
        <v>31</v>
      </c>
      <c r="E30" s="305">
        <v>1</v>
      </c>
      <c r="F30" s="305"/>
      <c r="G30" s="313">
        <v>1</v>
      </c>
      <c r="H30" s="313"/>
      <c r="I30" s="16"/>
      <c r="J30" s="16"/>
      <c r="K30" s="19"/>
      <c r="M30" s="138">
        <v>21</v>
      </c>
      <c r="N30" s="139">
        <f t="shared" si="0"/>
        <v>21</v>
      </c>
      <c r="O30" s="27">
        <f t="shared" si="4"/>
        <v>2976022.8172746799</v>
      </c>
      <c r="P30" s="27">
        <f t="shared" si="5"/>
        <v>201571.47975513013</v>
      </c>
      <c r="Q30" s="27">
        <f t="shared" si="6"/>
        <v>213078.30036529579</v>
      </c>
      <c r="R30" s="232">
        <f t="shared" si="1"/>
        <v>2762944.5169093842</v>
      </c>
      <c r="S30" s="234">
        <f t="shared" si="7"/>
        <v>2</v>
      </c>
      <c r="T30" s="138">
        <v>21</v>
      </c>
      <c r="U30" s="139">
        <f t="shared" si="2"/>
        <v>21</v>
      </c>
      <c r="V30" s="27">
        <f t="shared" si="8"/>
        <v>5103716.7366320565</v>
      </c>
      <c r="W30" s="27">
        <f t="shared" si="9"/>
        <v>29771.680963686998</v>
      </c>
      <c r="X30" s="27">
        <f t="shared" si="10"/>
        <v>4782.4673796818288</v>
      </c>
      <c r="Y30" s="52">
        <f t="shared" si="3"/>
        <v>5098934.2692523748</v>
      </c>
    </row>
    <row r="31" spans="3:25" x14ac:dyDescent="0.3">
      <c r="C31" s="36" t="s">
        <v>32</v>
      </c>
      <c r="D31" s="10"/>
      <c r="E31" s="40">
        <f>$E$30*E102</f>
        <v>0</v>
      </c>
      <c r="F31" s="45"/>
      <c r="G31" s="45"/>
      <c r="H31" s="45"/>
      <c r="I31" s="45"/>
      <c r="J31" s="45"/>
      <c r="K31" s="202"/>
      <c r="M31" s="138">
        <v>22</v>
      </c>
      <c r="N31" s="139">
        <f t="shared" si="0"/>
        <v>22</v>
      </c>
      <c r="O31" s="27">
        <f t="shared" si="4"/>
        <v>2762944.5169093842</v>
      </c>
      <c r="P31" s="27">
        <f t="shared" si="5"/>
        <v>186168.03219301364</v>
      </c>
      <c r="Q31" s="27">
        <f t="shared" si="6"/>
        <v>228481.7479274123</v>
      </c>
      <c r="R31" s="232">
        <f t="shared" si="1"/>
        <v>2534462.7689819718</v>
      </c>
      <c r="S31" s="234">
        <f t="shared" si="7"/>
        <v>2</v>
      </c>
      <c r="T31" s="138">
        <v>22</v>
      </c>
      <c r="U31" s="139">
        <f t="shared" si="2"/>
        <v>22</v>
      </c>
      <c r="V31" s="27">
        <f t="shared" si="8"/>
        <v>5098934.2692523748</v>
      </c>
      <c r="W31" s="27">
        <f t="shared" si="9"/>
        <v>29743.783237305521</v>
      </c>
      <c r="X31" s="27">
        <f t="shared" si="10"/>
        <v>4810.3651060633065</v>
      </c>
      <c r="Y31" s="52">
        <f t="shared" si="3"/>
        <v>5094123.9041463118</v>
      </c>
    </row>
    <row r="32" spans="3:25" x14ac:dyDescent="0.3">
      <c r="C32" s="36" t="s">
        <v>33</v>
      </c>
      <c r="D32" s="11"/>
      <c r="E32" s="12"/>
      <c r="F32" s="40">
        <f>$E$30*F102</f>
        <v>0</v>
      </c>
      <c r="G32" s="45"/>
      <c r="H32" s="45"/>
      <c r="I32" s="45"/>
      <c r="J32" s="45"/>
      <c r="K32" s="202"/>
      <c r="M32" s="138">
        <v>23</v>
      </c>
      <c r="N32" s="139">
        <f t="shared" si="0"/>
        <v>23</v>
      </c>
      <c r="O32" s="27">
        <f t="shared" si="4"/>
        <v>2534462.7689819718</v>
      </c>
      <c r="P32" s="27">
        <f t="shared" si="5"/>
        <v>169651.06816116688</v>
      </c>
      <c r="Q32" s="27">
        <f t="shared" si="6"/>
        <v>244998.711959259</v>
      </c>
      <c r="R32" s="232">
        <f t="shared" si="1"/>
        <v>2289464.0570227127</v>
      </c>
      <c r="S32" s="234">
        <f t="shared" si="7"/>
        <v>2</v>
      </c>
      <c r="T32" s="138">
        <v>23</v>
      </c>
      <c r="U32" s="139">
        <f t="shared" si="2"/>
        <v>23</v>
      </c>
      <c r="V32" s="27">
        <f t="shared" si="8"/>
        <v>5094123.9041463118</v>
      </c>
      <c r="W32" s="27">
        <f t="shared" si="9"/>
        <v>29715.722774186819</v>
      </c>
      <c r="X32" s="27">
        <f t="shared" si="10"/>
        <v>4838.425569182009</v>
      </c>
      <c r="Y32" s="52">
        <f t="shared" si="3"/>
        <v>5089285.4785771295</v>
      </c>
    </row>
    <row r="33" spans="3:25" x14ac:dyDescent="0.3">
      <c r="C33" s="36" t="s">
        <v>34</v>
      </c>
      <c r="D33" s="11"/>
      <c r="E33" s="12"/>
      <c r="F33" s="45"/>
      <c r="G33" s="40">
        <f>$E$30*G102</f>
        <v>0</v>
      </c>
      <c r="H33" s="45"/>
      <c r="I33" s="45"/>
      <c r="J33" s="45"/>
      <c r="K33" s="202"/>
      <c r="M33" s="138">
        <v>24</v>
      </c>
      <c r="N33" s="139">
        <f t="shared" si="0"/>
        <v>24</v>
      </c>
      <c r="O33" s="27">
        <f t="shared" si="4"/>
        <v>2289464.0570227127</v>
      </c>
      <c r="P33" s="27">
        <f t="shared" si="5"/>
        <v>151940.0914639585</v>
      </c>
      <c r="Q33" s="27">
        <f t="shared" si="6"/>
        <v>262709.68865646742</v>
      </c>
      <c r="R33" s="232">
        <f t="shared" si="1"/>
        <v>2026754.3683662452</v>
      </c>
      <c r="S33" s="234">
        <f t="shared" si="7"/>
        <v>2</v>
      </c>
      <c r="T33" s="138">
        <v>24</v>
      </c>
      <c r="U33" s="139">
        <f t="shared" si="2"/>
        <v>24</v>
      </c>
      <c r="V33" s="27">
        <f t="shared" si="8"/>
        <v>5089285.4785771295</v>
      </c>
      <c r="W33" s="27">
        <f t="shared" si="9"/>
        <v>29687.498625033255</v>
      </c>
      <c r="X33" s="27">
        <f t="shared" si="10"/>
        <v>4866.6497183355705</v>
      </c>
      <c r="Y33" s="52">
        <f t="shared" si="3"/>
        <v>5084418.8288587937</v>
      </c>
    </row>
    <row r="34" spans="3:25" x14ac:dyDescent="0.3">
      <c r="C34" s="36" t="s">
        <v>35</v>
      </c>
      <c r="D34" s="11"/>
      <c r="E34" s="12"/>
      <c r="F34" s="45"/>
      <c r="G34" s="45"/>
      <c r="H34" s="40">
        <f>$E$30*H102</f>
        <v>0</v>
      </c>
      <c r="I34" s="45"/>
      <c r="J34" s="45"/>
      <c r="K34" s="202"/>
      <c r="M34" s="138">
        <v>25</v>
      </c>
      <c r="N34" s="139">
        <f t="shared" si="0"/>
        <v>25</v>
      </c>
      <c r="O34" s="27">
        <f t="shared" si="4"/>
        <v>2026754.3683662452</v>
      </c>
      <c r="P34" s="27">
        <f t="shared" si="5"/>
        <v>132948.78682926597</v>
      </c>
      <c r="Q34" s="27">
        <f t="shared" si="6"/>
        <v>281700.99329115998</v>
      </c>
      <c r="R34" s="232">
        <f t="shared" si="1"/>
        <v>1745053.3750750851</v>
      </c>
      <c r="S34" s="234">
        <f t="shared" si="7"/>
        <v>3</v>
      </c>
      <c r="T34" s="138">
        <v>25</v>
      </c>
      <c r="U34" s="139">
        <f t="shared" si="2"/>
        <v>25</v>
      </c>
      <c r="V34" s="27">
        <f t="shared" si="8"/>
        <v>5084418.8288587937</v>
      </c>
      <c r="W34" s="27">
        <f t="shared" si="9"/>
        <v>29659.109835009629</v>
      </c>
      <c r="X34" s="27">
        <f t="shared" si="10"/>
        <v>4895.0385083591955</v>
      </c>
      <c r="Y34" s="52">
        <f t="shared" si="3"/>
        <v>5079523.7903504344</v>
      </c>
    </row>
    <row r="35" spans="3:25" x14ac:dyDescent="0.3">
      <c r="C35" s="36" t="s">
        <v>36</v>
      </c>
      <c r="D35" s="11"/>
      <c r="E35" s="12"/>
      <c r="F35" s="45"/>
      <c r="G35" s="45"/>
      <c r="H35" s="45"/>
      <c r="I35" s="40">
        <f>$E$30*I102</f>
        <v>0</v>
      </c>
      <c r="J35" s="45"/>
      <c r="K35" s="202"/>
      <c r="M35" s="138">
        <v>26</v>
      </c>
      <c r="N35" s="139">
        <f t="shared" si="0"/>
        <v>26</v>
      </c>
      <c r="O35" s="27">
        <f t="shared" si="4"/>
        <v>1745053.3750750851</v>
      </c>
      <c r="P35" s="27">
        <f t="shared" si="5"/>
        <v>112584.59924696613</v>
      </c>
      <c r="Q35" s="27">
        <f t="shared" si="6"/>
        <v>302065.18087345973</v>
      </c>
      <c r="R35" s="232">
        <f t="shared" si="1"/>
        <v>1442988.1942016254</v>
      </c>
      <c r="S35" s="234">
        <f t="shared" si="7"/>
        <v>3</v>
      </c>
      <c r="T35" s="138">
        <v>26</v>
      </c>
      <c r="U35" s="139">
        <f t="shared" si="2"/>
        <v>26</v>
      </c>
      <c r="V35" s="27">
        <f t="shared" si="8"/>
        <v>5079523.7903504344</v>
      </c>
      <c r="W35" s="27">
        <f t="shared" si="9"/>
        <v>29630.555443710869</v>
      </c>
      <c r="X35" s="27">
        <f t="shared" si="10"/>
        <v>4923.5928996579578</v>
      </c>
      <c r="Y35" s="52">
        <f t="shared" si="3"/>
        <v>5074600.1974507766</v>
      </c>
    </row>
    <row r="36" spans="3:25" x14ac:dyDescent="0.3">
      <c r="C36" s="36" t="s">
        <v>37</v>
      </c>
      <c r="D36" s="11"/>
      <c r="E36" s="12"/>
      <c r="F36" s="45"/>
      <c r="G36" s="45"/>
      <c r="H36" s="45"/>
      <c r="I36" s="45"/>
      <c r="J36" s="40">
        <f>$E$30*J102</f>
        <v>0</v>
      </c>
      <c r="K36" s="202"/>
      <c r="M36" s="138">
        <v>27</v>
      </c>
      <c r="N36" s="139">
        <f t="shared" si="0"/>
        <v>27</v>
      </c>
      <c r="O36" s="27">
        <f t="shared" si="4"/>
        <v>1442988.1942016254</v>
      </c>
      <c r="P36" s="27">
        <f t="shared" si="5"/>
        <v>90748.28289777023</v>
      </c>
      <c r="Q36" s="27">
        <f t="shared" si="6"/>
        <v>323901.49722265569</v>
      </c>
      <c r="R36" s="232">
        <f t="shared" si="1"/>
        <v>1119086.6969789697</v>
      </c>
      <c r="S36" s="234">
        <f t="shared" si="7"/>
        <v>3</v>
      </c>
      <c r="T36" s="138">
        <v>27</v>
      </c>
      <c r="U36" s="139">
        <f t="shared" si="2"/>
        <v>27</v>
      </c>
      <c r="V36" s="27">
        <f t="shared" si="8"/>
        <v>5074600.1974507766</v>
      </c>
      <c r="W36" s="27">
        <f t="shared" si="9"/>
        <v>29601.83448512953</v>
      </c>
      <c r="X36" s="27">
        <f t="shared" si="10"/>
        <v>4952.3138582392958</v>
      </c>
      <c r="Y36" s="52">
        <f t="shared" si="3"/>
        <v>5069647.8835925376</v>
      </c>
    </row>
    <row r="37" spans="3:25" x14ac:dyDescent="0.3">
      <c r="C37" s="36" t="s">
        <v>38</v>
      </c>
      <c r="D37" s="11"/>
      <c r="E37" s="13"/>
      <c r="F37" s="46"/>
      <c r="G37" s="46"/>
      <c r="H37" s="46"/>
      <c r="I37" s="46"/>
      <c r="J37" s="46"/>
      <c r="K37" s="47">
        <f>$E$30*K102</f>
        <v>0</v>
      </c>
      <c r="M37" s="138">
        <v>28</v>
      </c>
      <c r="N37" s="139">
        <f t="shared" si="0"/>
        <v>28</v>
      </c>
      <c r="O37" s="27">
        <f t="shared" si="4"/>
        <v>1119086.6969789697</v>
      </c>
      <c r="P37" s="27">
        <f t="shared" si="5"/>
        <v>67333.417474088696</v>
      </c>
      <c r="Q37" s="27">
        <f t="shared" si="6"/>
        <v>347316.36264633725</v>
      </c>
      <c r="R37" s="232">
        <f t="shared" si="1"/>
        <v>771770.33433263248</v>
      </c>
      <c r="S37" s="234">
        <f t="shared" si="7"/>
        <v>3</v>
      </c>
      <c r="T37" s="138">
        <v>28</v>
      </c>
      <c r="U37" s="139">
        <f t="shared" si="2"/>
        <v>28</v>
      </c>
      <c r="V37" s="27">
        <f t="shared" si="8"/>
        <v>5069647.8835925376</v>
      </c>
      <c r="W37" s="27">
        <f t="shared" si="9"/>
        <v>29572.945987623134</v>
      </c>
      <c r="X37" s="27">
        <f t="shared" si="10"/>
        <v>4981.2023557456914</v>
      </c>
      <c r="Y37" s="52">
        <f t="shared" si="3"/>
        <v>5064666.6812367924</v>
      </c>
    </row>
    <row r="38" spans="3:25" x14ac:dyDescent="0.3">
      <c r="C38" s="48" t="s">
        <v>26</v>
      </c>
      <c r="E38" s="38">
        <f>SUM(E31:E37)</f>
        <v>0</v>
      </c>
      <c r="F38" s="38">
        <f t="shared" ref="F38:K38" si="11">SUM(F31:F37)</f>
        <v>0</v>
      </c>
      <c r="G38" s="38">
        <f t="shared" si="11"/>
        <v>0</v>
      </c>
      <c r="H38" s="38">
        <f t="shared" si="11"/>
        <v>0</v>
      </c>
      <c r="I38" s="38">
        <f t="shared" si="11"/>
        <v>0</v>
      </c>
      <c r="J38" s="38">
        <f t="shared" si="11"/>
        <v>0</v>
      </c>
      <c r="K38" s="39">
        <f t="shared" si="11"/>
        <v>0</v>
      </c>
      <c r="M38" s="138">
        <v>29</v>
      </c>
      <c r="N38" s="139">
        <f t="shared" si="0"/>
        <v>29</v>
      </c>
      <c r="O38" s="27">
        <f t="shared" si="4"/>
        <v>771770.33433263248</v>
      </c>
      <c r="P38" s="27">
        <f t="shared" si="5"/>
        <v>42225.889535691284</v>
      </c>
      <c r="Q38" s="27">
        <f t="shared" si="6"/>
        <v>372423.89058473462</v>
      </c>
      <c r="R38" s="232">
        <f t="shared" si="1"/>
        <v>399346.44374789787</v>
      </c>
      <c r="S38" s="234">
        <f t="shared" si="7"/>
        <v>3</v>
      </c>
      <c r="T38" s="138">
        <v>29</v>
      </c>
      <c r="U38" s="139">
        <f t="shared" si="2"/>
        <v>29</v>
      </c>
      <c r="V38" s="27">
        <f t="shared" si="8"/>
        <v>5064666.6812367924</v>
      </c>
      <c r="W38" s="27">
        <f t="shared" si="9"/>
        <v>29543.888973881287</v>
      </c>
      <c r="X38" s="27">
        <f t="shared" si="10"/>
        <v>5010.2593694875404</v>
      </c>
      <c r="Y38" s="52">
        <f t="shared" si="3"/>
        <v>5059656.4218673045</v>
      </c>
    </row>
    <row r="39" spans="3:25" x14ac:dyDescent="0.3">
      <c r="C39" s="35"/>
      <c r="E39" s="17"/>
      <c r="F39" s="17"/>
      <c r="G39" s="17"/>
      <c r="H39" s="17"/>
      <c r="I39" s="17"/>
      <c r="J39" s="17"/>
      <c r="K39" s="20"/>
      <c r="M39" s="140">
        <v>30</v>
      </c>
      <c r="N39" s="141">
        <f t="shared" si="0"/>
        <v>30</v>
      </c>
      <c r="O39" s="34">
        <f t="shared" si="4"/>
        <v>399346.44374789787</v>
      </c>
      <c r="P39" s="34">
        <f t="shared" si="5"/>
        <v>15303.336372526952</v>
      </c>
      <c r="Q39" s="34">
        <f t="shared" si="6"/>
        <v>399346.44374789891</v>
      </c>
      <c r="R39" s="233">
        <f t="shared" si="1"/>
        <v>-1.0477378964424133E-9</v>
      </c>
      <c r="S39" s="234">
        <f t="shared" si="7"/>
        <v>3</v>
      </c>
      <c r="T39" s="138">
        <v>30</v>
      </c>
      <c r="U39" s="139">
        <f t="shared" si="2"/>
        <v>30</v>
      </c>
      <c r="V39" s="27">
        <f t="shared" si="8"/>
        <v>5059656.4218673045</v>
      </c>
      <c r="W39" s="27">
        <f t="shared" si="9"/>
        <v>29514.662460892607</v>
      </c>
      <c r="X39" s="27">
        <f t="shared" si="10"/>
        <v>5039.4858824762186</v>
      </c>
      <c r="Y39" s="52">
        <f t="shared" si="3"/>
        <v>5054616.9359848285</v>
      </c>
    </row>
    <row r="40" spans="3:25" ht="14.5" x14ac:dyDescent="0.35">
      <c r="C40" s="48" t="s">
        <v>27</v>
      </c>
      <c r="E40" s="314">
        <v>7</v>
      </c>
      <c r="F40" s="314"/>
      <c r="G40" s="314"/>
      <c r="H40" s="314"/>
      <c r="I40" s="16"/>
      <c r="J40" s="16"/>
      <c r="K40" s="19"/>
      <c r="M40"/>
      <c r="N40"/>
      <c r="O40"/>
      <c r="P40"/>
      <c r="Q40"/>
      <c r="R40"/>
      <c r="S40" s="234">
        <f t="shared" si="7"/>
        <v>3</v>
      </c>
      <c r="T40" s="138">
        <v>31</v>
      </c>
      <c r="U40" s="139">
        <f t="shared" si="2"/>
        <v>31</v>
      </c>
      <c r="V40" s="27">
        <f t="shared" si="8"/>
        <v>5054616.9359848285</v>
      </c>
      <c r="W40" s="27">
        <f t="shared" si="9"/>
        <v>29485.265459911498</v>
      </c>
      <c r="X40" s="27">
        <f t="shared" si="10"/>
        <v>5068.8828834573296</v>
      </c>
      <c r="Y40" s="52">
        <f t="shared" si="3"/>
        <v>5049548.053101371</v>
      </c>
    </row>
    <row r="41" spans="3:25" ht="11.5" customHeight="1" x14ac:dyDescent="0.35">
      <c r="C41" s="36" t="s">
        <v>64</v>
      </c>
      <c r="E41" s="40">
        <f>$E$106/$E$40</f>
        <v>0</v>
      </c>
      <c r="F41" s="40">
        <f t="shared" ref="F41:K41" si="12">$E$106/$E$40</f>
        <v>0</v>
      </c>
      <c r="G41" s="40">
        <f t="shared" si="12"/>
        <v>0</v>
      </c>
      <c r="H41" s="40">
        <f t="shared" si="12"/>
        <v>0</v>
      </c>
      <c r="I41" s="40">
        <f t="shared" si="12"/>
        <v>0</v>
      </c>
      <c r="J41" s="40">
        <f t="shared" si="12"/>
        <v>0</v>
      </c>
      <c r="K41" s="41">
        <f t="shared" si="12"/>
        <v>0</v>
      </c>
      <c r="M41"/>
      <c r="N41"/>
      <c r="O41"/>
      <c r="P41"/>
      <c r="Q41"/>
      <c r="R41"/>
      <c r="S41" s="234">
        <f t="shared" si="7"/>
        <v>3</v>
      </c>
      <c r="T41" s="138">
        <v>32</v>
      </c>
      <c r="U41" s="139">
        <f t="shared" si="2"/>
        <v>32</v>
      </c>
      <c r="V41" s="27">
        <f t="shared" si="8"/>
        <v>5049548.053101371</v>
      </c>
      <c r="W41" s="27">
        <f t="shared" si="9"/>
        <v>29455.696976424664</v>
      </c>
      <c r="X41" s="27">
        <f t="shared" si="10"/>
        <v>5098.4513669441631</v>
      </c>
      <c r="Y41" s="52">
        <f t="shared" si="3"/>
        <v>5044449.6017344268</v>
      </c>
    </row>
    <row r="42" spans="3:25" ht="11.5" customHeight="1" x14ac:dyDescent="0.35">
      <c r="C42" s="36" t="s">
        <v>65</v>
      </c>
      <c r="E42" s="12"/>
      <c r="F42" s="40">
        <f>$F$106/$E$40</f>
        <v>0</v>
      </c>
      <c r="G42" s="40">
        <f t="shared" ref="G42:K42" si="13">$F$106/$E$40</f>
        <v>0</v>
      </c>
      <c r="H42" s="40">
        <f t="shared" si="13"/>
        <v>0</v>
      </c>
      <c r="I42" s="40">
        <f t="shared" si="13"/>
        <v>0</v>
      </c>
      <c r="J42" s="40">
        <f t="shared" si="13"/>
        <v>0</v>
      </c>
      <c r="K42" s="41">
        <f t="shared" si="13"/>
        <v>0</v>
      </c>
      <c r="M42"/>
      <c r="N42"/>
      <c r="O42"/>
      <c r="P42"/>
      <c r="Q42"/>
      <c r="R42"/>
      <c r="S42" s="234">
        <f t="shared" si="7"/>
        <v>3</v>
      </c>
      <c r="T42" s="138">
        <v>33</v>
      </c>
      <c r="U42" s="139">
        <f t="shared" si="2"/>
        <v>33</v>
      </c>
      <c r="V42" s="27">
        <f t="shared" si="8"/>
        <v>5044449.6017344268</v>
      </c>
      <c r="W42" s="27">
        <f t="shared" si="9"/>
        <v>29425.956010117487</v>
      </c>
      <c r="X42" s="27">
        <f t="shared" si="10"/>
        <v>5128.1923332513388</v>
      </c>
      <c r="Y42" s="52">
        <f t="shared" si="3"/>
        <v>5039321.4094011756</v>
      </c>
    </row>
    <row r="43" spans="3:25" ht="11.5" customHeight="1" x14ac:dyDescent="0.35">
      <c r="C43" s="36" t="s">
        <v>66</v>
      </c>
      <c r="E43" s="12"/>
      <c r="F43" s="45"/>
      <c r="G43" s="40">
        <f>$G$106/$E$40</f>
        <v>0</v>
      </c>
      <c r="H43" s="40">
        <f t="shared" ref="H43:K43" si="14">$G$106/$E$40</f>
        <v>0</v>
      </c>
      <c r="I43" s="40">
        <f t="shared" si="14"/>
        <v>0</v>
      </c>
      <c r="J43" s="40">
        <f t="shared" si="14"/>
        <v>0</v>
      </c>
      <c r="K43" s="41">
        <f t="shared" si="14"/>
        <v>0</v>
      </c>
      <c r="M43"/>
      <c r="N43"/>
      <c r="O43"/>
      <c r="P43"/>
      <c r="Q43"/>
      <c r="R43"/>
      <c r="S43" s="234">
        <f t="shared" si="7"/>
        <v>3</v>
      </c>
      <c r="T43" s="138">
        <v>34</v>
      </c>
      <c r="U43" s="139">
        <f t="shared" si="2"/>
        <v>34</v>
      </c>
      <c r="V43" s="27">
        <f t="shared" si="8"/>
        <v>5039321.4094011756</v>
      </c>
      <c r="W43" s="27">
        <f t="shared" si="9"/>
        <v>29396.041554840187</v>
      </c>
      <c r="X43" s="27">
        <f t="shared" si="10"/>
        <v>5158.1067885286375</v>
      </c>
      <c r="Y43" s="52">
        <f t="shared" si="3"/>
        <v>5034163.3026126465</v>
      </c>
    </row>
    <row r="44" spans="3:25" ht="11.5" customHeight="1" x14ac:dyDescent="0.35">
      <c r="C44" s="36" t="s">
        <v>67</v>
      </c>
      <c r="E44" s="12"/>
      <c r="F44" s="45"/>
      <c r="G44" s="45"/>
      <c r="H44" s="40">
        <f>$H$106/$E$40</f>
        <v>0</v>
      </c>
      <c r="I44" s="40">
        <f t="shared" ref="I44:K44" si="15">$H$106/$E$40</f>
        <v>0</v>
      </c>
      <c r="J44" s="40">
        <f t="shared" si="15"/>
        <v>0</v>
      </c>
      <c r="K44" s="41">
        <f t="shared" si="15"/>
        <v>0</v>
      </c>
      <c r="M44"/>
      <c r="N44"/>
      <c r="O44"/>
      <c r="P44"/>
      <c r="Q44"/>
      <c r="R44"/>
      <c r="S44" s="234">
        <f t="shared" si="7"/>
        <v>3</v>
      </c>
      <c r="T44" s="138">
        <v>35</v>
      </c>
      <c r="U44" s="139">
        <f t="shared" si="2"/>
        <v>35</v>
      </c>
      <c r="V44" s="27">
        <f t="shared" si="8"/>
        <v>5034163.3026126465</v>
      </c>
      <c r="W44" s="27">
        <f t="shared" si="9"/>
        <v>29365.952598573771</v>
      </c>
      <c r="X44" s="27">
        <f t="shared" si="10"/>
        <v>5188.1957447950545</v>
      </c>
      <c r="Y44" s="52">
        <f t="shared" si="3"/>
        <v>5028975.1068678517</v>
      </c>
    </row>
    <row r="45" spans="3:25" ht="11.5" customHeight="1" x14ac:dyDescent="0.35">
      <c r="C45" s="36" t="s">
        <v>68</v>
      </c>
      <c r="E45" s="12"/>
      <c r="F45" s="45"/>
      <c r="G45" s="45"/>
      <c r="H45" s="45"/>
      <c r="I45" s="40">
        <f>$I$106/$E$40</f>
        <v>0</v>
      </c>
      <c r="J45" s="40">
        <f t="shared" ref="J45:K45" si="16">$I$106/$E$40</f>
        <v>0</v>
      </c>
      <c r="K45" s="41">
        <f t="shared" si="16"/>
        <v>0</v>
      </c>
      <c r="M45"/>
      <c r="N45"/>
      <c r="O45"/>
      <c r="P45"/>
      <c r="Q45"/>
      <c r="R45"/>
      <c r="S45" s="234">
        <f t="shared" si="7"/>
        <v>3</v>
      </c>
      <c r="T45" s="138">
        <v>36</v>
      </c>
      <c r="U45" s="139">
        <f t="shared" si="2"/>
        <v>36</v>
      </c>
      <c r="V45" s="27">
        <f t="shared" si="8"/>
        <v>5028975.1068678517</v>
      </c>
      <c r="W45" s="27">
        <f t="shared" si="9"/>
        <v>29335.688123395797</v>
      </c>
      <c r="X45" s="27">
        <f t="shared" si="10"/>
        <v>5218.4602199730271</v>
      </c>
      <c r="Y45" s="52">
        <f t="shared" si="3"/>
        <v>5023756.6466478789</v>
      </c>
    </row>
    <row r="46" spans="3:25" ht="11.5" customHeight="1" x14ac:dyDescent="0.35">
      <c r="C46" s="36" t="s">
        <v>69</v>
      </c>
      <c r="E46" s="12"/>
      <c r="F46" s="45"/>
      <c r="G46" s="45"/>
      <c r="H46" s="45"/>
      <c r="I46" s="45"/>
      <c r="J46" s="40">
        <f>$J$106/$E$40</f>
        <v>0</v>
      </c>
      <c r="K46" s="41">
        <f t="shared" ref="K46" si="17">$J$106/$E$40</f>
        <v>0</v>
      </c>
      <c r="M46"/>
      <c r="N46"/>
      <c r="O46"/>
      <c r="P46"/>
      <c r="Q46"/>
      <c r="R46"/>
      <c r="S46" s="234">
        <f t="shared" si="7"/>
        <v>4</v>
      </c>
      <c r="T46" s="138">
        <v>37</v>
      </c>
      <c r="U46" s="139">
        <f t="shared" si="2"/>
        <v>37</v>
      </c>
      <c r="V46" s="27">
        <f t="shared" si="8"/>
        <v>5023756.6466478789</v>
      </c>
      <c r="W46" s="27">
        <f t="shared" si="9"/>
        <v>29305.24710544596</v>
      </c>
      <c r="X46" s="27">
        <f t="shared" si="10"/>
        <v>5248.9012379228679</v>
      </c>
      <c r="Y46" s="52">
        <f t="shared" si="3"/>
        <v>5018507.7454099562</v>
      </c>
    </row>
    <row r="47" spans="3:25" ht="11.5" customHeight="1" x14ac:dyDescent="0.35">
      <c r="C47" s="36" t="s">
        <v>70</v>
      </c>
      <c r="E47" s="13"/>
      <c r="F47" s="46"/>
      <c r="G47" s="46"/>
      <c r="H47" s="46"/>
      <c r="I47" s="46"/>
      <c r="J47" s="46"/>
      <c r="K47" s="47">
        <f>$K$106/$E$40</f>
        <v>0</v>
      </c>
      <c r="M47"/>
      <c r="N47"/>
      <c r="O47"/>
      <c r="P47"/>
      <c r="Q47"/>
      <c r="R47"/>
      <c r="S47" s="234">
        <f t="shared" si="7"/>
        <v>4</v>
      </c>
      <c r="T47" s="138">
        <v>38</v>
      </c>
      <c r="U47" s="139">
        <f t="shared" si="2"/>
        <v>38</v>
      </c>
      <c r="V47" s="27">
        <f t="shared" si="8"/>
        <v>5018507.7454099562</v>
      </c>
      <c r="W47" s="27">
        <f t="shared" si="9"/>
        <v>29274.628514891407</v>
      </c>
      <c r="X47" s="27">
        <f t="shared" si="10"/>
        <v>5279.5198284774197</v>
      </c>
      <c r="Y47" s="52">
        <f t="shared" si="3"/>
        <v>5013228.2255814783</v>
      </c>
    </row>
    <row r="48" spans="3:25" ht="11.5" customHeight="1" x14ac:dyDescent="0.35">
      <c r="C48" s="48" t="s">
        <v>71</v>
      </c>
      <c r="E48" s="38">
        <f>SUM(E41:E47)</f>
        <v>0</v>
      </c>
      <c r="F48" s="38">
        <f t="shared" ref="F48:K48" si="18">SUM(F41:F47)</f>
        <v>0</v>
      </c>
      <c r="G48" s="38">
        <f t="shared" si="18"/>
        <v>0</v>
      </c>
      <c r="H48" s="38">
        <f t="shared" si="18"/>
        <v>0</v>
      </c>
      <c r="I48" s="38">
        <f t="shared" si="18"/>
        <v>0</v>
      </c>
      <c r="J48" s="38">
        <f t="shared" si="18"/>
        <v>0</v>
      </c>
      <c r="K48" s="39">
        <f t="shared" si="18"/>
        <v>0</v>
      </c>
      <c r="M48"/>
      <c r="N48"/>
      <c r="O48"/>
      <c r="P48"/>
      <c r="Q48"/>
      <c r="R48"/>
      <c r="S48" s="234">
        <f t="shared" si="7"/>
        <v>4</v>
      </c>
      <c r="T48" s="138">
        <v>39</v>
      </c>
      <c r="U48" s="139">
        <f t="shared" si="2"/>
        <v>39</v>
      </c>
      <c r="V48" s="27">
        <f t="shared" si="8"/>
        <v>5013228.2255814783</v>
      </c>
      <c r="W48" s="27">
        <f t="shared" si="9"/>
        <v>29243.831315891955</v>
      </c>
      <c r="X48" s="27">
        <f t="shared" si="10"/>
        <v>5310.3170274768709</v>
      </c>
      <c r="Y48" s="52">
        <f t="shared" si="3"/>
        <v>5007917.9085540017</v>
      </c>
    </row>
    <row r="49" spans="3:25" ht="11.5" customHeight="1" x14ac:dyDescent="0.35">
      <c r="C49" s="37"/>
      <c r="E49" s="40"/>
      <c r="F49" s="40"/>
      <c r="G49" s="40"/>
      <c r="H49" s="40"/>
      <c r="I49" s="40"/>
      <c r="J49" s="40"/>
      <c r="K49" s="41"/>
      <c r="M49"/>
      <c r="N49"/>
      <c r="O49"/>
      <c r="P49"/>
      <c r="Q49"/>
      <c r="R49"/>
      <c r="S49" s="234">
        <f t="shared" si="7"/>
        <v>4</v>
      </c>
      <c r="T49" s="138">
        <v>40</v>
      </c>
      <c r="U49" s="139">
        <f t="shared" si="2"/>
        <v>40</v>
      </c>
      <c r="V49" s="27">
        <f t="shared" si="8"/>
        <v>5007917.9085540017</v>
      </c>
      <c r="W49" s="27">
        <f t="shared" si="9"/>
        <v>29212.854466565008</v>
      </c>
      <c r="X49" s="27">
        <f t="shared" si="10"/>
        <v>5341.2938768038184</v>
      </c>
      <c r="Y49" s="52">
        <f t="shared" si="3"/>
        <v>5002576.6146771982</v>
      </c>
    </row>
    <row r="50" spans="3:25" ht="11.5" customHeight="1" x14ac:dyDescent="0.35">
      <c r="C50" s="49" t="s">
        <v>28</v>
      </c>
      <c r="D50" s="21"/>
      <c r="E50" s="42">
        <f>E38+E48</f>
        <v>0</v>
      </c>
      <c r="F50" s="42">
        <f t="shared" ref="F50:K50" si="19">F38+F48</f>
        <v>0</v>
      </c>
      <c r="G50" s="42">
        <f t="shared" si="19"/>
        <v>0</v>
      </c>
      <c r="H50" s="42">
        <f t="shared" si="19"/>
        <v>0</v>
      </c>
      <c r="I50" s="42">
        <f t="shared" si="19"/>
        <v>0</v>
      </c>
      <c r="J50" s="42">
        <f t="shared" si="19"/>
        <v>0</v>
      </c>
      <c r="K50" s="43">
        <f t="shared" si="19"/>
        <v>0</v>
      </c>
      <c r="M50"/>
      <c r="N50"/>
      <c r="O50"/>
      <c r="P50"/>
      <c r="Q50"/>
      <c r="R50"/>
      <c r="S50" s="234">
        <f t="shared" si="7"/>
        <v>4</v>
      </c>
      <c r="T50" s="138">
        <v>41</v>
      </c>
      <c r="U50" s="139">
        <f t="shared" si="2"/>
        <v>41</v>
      </c>
      <c r="V50" s="27">
        <f t="shared" si="8"/>
        <v>5002576.6146771982</v>
      </c>
      <c r="W50" s="27">
        <f t="shared" si="9"/>
        <v>29181.696918950318</v>
      </c>
      <c r="X50" s="27">
        <f t="shared" si="10"/>
        <v>5372.4514244185084</v>
      </c>
      <c r="Y50" s="52">
        <f t="shared" si="3"/>
        <v>4997204.1632527793</v>
      </c>
    </row>
    <row r="51" spans="3:25" x14ac:dyDescent="0.3">
      <c r="C51" s="25"/>
      <c r="S51" s="234">
        <f t="shared" si="7"/>
        <v>4</v>
      </c>
      <c r="T51" s="138">
        <v>42</v>
      </c>
      <c r="U51" s="139">
        <f t="shared" si="2"/>
        <v>42</v>
      </c>
      <c r="V51" s="27">
        <f t="shared" si="8"/>
        <v>4997204.1632527793</v>
      </c>
      <c r="W51" s="27">
        <f t="shared" si="9"/>
        <v>29150.357618974544</v>
      </c>
      <c r="X51" s="27">
        <f t="shared" si="10"/>
        <v>5403.7907243942818</v>
      </c>
      <c r="Y51" s="52">
        <f t="shared" si="3"/>
        <v>4991800.3725283854</v>
      </c>
    </row>
    <row r="52" spans="3:25" ht="13" x14ac:dyDescent="0.3">
      <c r="C52" s="26" t="s">
        <v>204</v>
      </c>
      <c r="E52" s="214">
        <v>1</v>
      </c>
      <c r="F52" s="214">
        <v>2</v>
      </c>
      <c r="G52" s="214">
        <v>3</v>
      </c>
      <c r="H52" s="214">
        <v>4</v>
      </c>
      <c r="I52" s="214">
        <v>5</v>
      </c>
      <c r="J52" s="214">
        <v>6</v>
      </c>
      <c r="K52" s="214">
        <v>7</v>
      </c>
      <c r="S52" s="234">
        <f t="shared" si="7"/>
        <v>4</v>
      </c>
      <c r="T52" s="138">
        <v>43</v>
      </c>
      <c r="U52" s="139">
        <f t="shared" si="2"/>
        <v>43</v>
      </c>
      <c r="V52" s="27">
        <f t="shared" si="8"/>
        <v>4991800.3725283854</v>
      </c>
      <c r="W52" s="27">
        <f t="shared" si="9"/>
        <v>29118.835506415577</v>
      </c>
      <c r="X52" s="27">
        <f t="shared" si="10"/>
        <v>5435.3128369532496</v>
      </c>
      <c r="Y52" s="52">
        <f t="shared" si="3"/>
        <v>4986365.0596914319</v>
      </c>
    </row>
    <row r="53" spans="3:25" x14ac:dyDescent="0.3">
      <c r="C53" s="171"/>
      <c r="D53" s="18"/>
      <c r="E53" s="18"/>
      <c r="F53" s="18"/>
      <c r="G53" s="18"/>
      <c r="H53" s="18"/>
      <c r="I53" s="18"/>
      <c r="J53" s="18"/>
      <c r="K53" s="218"/>
      <c r="S53" s="234">
        <f t="shared" si="7"/>
        <v>4</v>
      </c>
      <c r="T53" s="138">
        <v>44</v>
      </c>
      <c r="U53" s="139">
        <f t="shared" si="2"/>
        <v>44</v>
      </c>
      <c r="V53" s="27">
        <f t="shared" si="8"/>
        <v>4986365.0596914319</v>
      </c>
      <c r="W53" s="27">
        <f t="shared" si="9"/>
        <v>29087.129514866683</v>
      </c>
      <c r="X53" s="27">
        <f t="shared" si="10"/>
        <v>5467.0188285021441</v>
      </c>
      <c r="Y53" s="52">
        <f t="shared" si="3"/>
        <v>4980898.04086293</v>
      </c>
    </row>
    <row r="54" spans="3:25" x14ac:dyDescent="0.3">
      <c r="C54" s="172" t="s">
        <v>121</v>
      </c>
      <c r="E54" s="313">
        <v>1</v>
      </c>
      <c r="F54" s="313"/>
      <c r="G54" s="249"/>
      <c r="H54" s="179"/>
      <c r="I54" s="16"/>
      <c r="J54" s="173"/>
      <c r="K54" s="180"/>
      <c r="S54" s="234">
        <f t="shared" si="7"/>
        <v>4</v>
      </c>
      <c r="T54" s="138">
        <v>45</v>
      </c>
      <c r="U54" s="139">
        <f t="shared" si="2"/>
        <v>45</v>
      </c>
      <c r="V54" s="27">
        <f t="shared" si="8"/>
        <v>4980898.04086293</v>
      </c>
      <c r="W54" s="27">
        <f t="shared" si="9"/>
        <v>29055.238571700422</v>
      </c>
      <c r="X54" s="27">
        <f t="shared" si="10"/>
        <v>5498.9097716684046</v>
      </c>
      <c r="Y54" s="52">
        <f t="shared" si="3"/>
        <v>4975399.1310912613</v>
      </c>
    </row>
    <row r="55" spans="3:25" x14ac:dyDescent="0.3">
      <c r="C55" s="174" t="s">
        <v>122</v>
      </c>
      <c r="E55" s="219">
        <f>$E$104/$E$54</f>
        <v>0</v>
      </c>
      <c r="F55" s="178"/>
      <c r="G55" s="178"/>
      <c r="H55" s="178"/>
      <c r="I55" s="178"/>
      <c r="J55" s="178"/>
      <c r="K55" s="181"/>
      <c r="S55" s="234">
        <f t="shared" si="7"/>
        <v>4</v>
      </c>
      <c r="T55" s="138">
        <v>46</v>
      </c>
      <c r="U55" s="139">
        <f t="shared" si="2"/>
        <v>46</v>
      </c>
      <c r="V55" s="27">
        <f t="shared" si="8"/>
        <v>4975399.1310912613</v>
      </c>
      <c r="W55" s="27">
        <f t="shared" si="9"/>
        <v>29023.161598032355</v>
      </c>
      <c r="X55" s="27">
        <f t="shared" si="10"/>
        <v>5530.9867453364714</v>
      </c>
      <c r="Y55" s="52">
        <f t="shared" si="3"/>
        <v>4969868.1443459252</v>
      </c>
    </row>
    <row r="56" spans="3:25" x14ac:dyDescent="0.3">
      <c r="C56" s="174" t="s">
        <v>123</v>
      </c>
      <c r="E56" s="178"/>
      <c r="F56" s="219">
        <f>$F$104/$E$54</f>
        <v>0</v>
      </c>
      <c r="G56" s="178"/>
      <c r="H56" s="178"/>
      <c r="I56" s="178"/>
      <c r="J56" s="178"/>
      <c r="K56" s="181"/>
      <c r="S56" s="234">
        <f t="shared" si="7"/>
        <v>4</v>
      </c>
      <c r="T56" s="138">
        <v>47</v>
      </c>
      <c r="U56" s="139">
        <f t="shared" si="2"/>
        <v>47</v>
      </c>
      <c r="V56" s="27">
        <f t="shared" si="8"/>
        <v>4969868.1443459252</v>
      </c>
      <c r="W56" s="27">
        <f t="shared" si="9"/>
        <v>28990.89750868456</v>
      </c>
      <c r="X56" s="27">
        <f t="shared" si="10"/>
        <v>5563.250834684266</v>
      </c>
      <c r="Y56" s="52">
        <f t="shared" si="3"/>
        <v>4964304.8935112413</v>
      </c>
    </row>
    <row r="57" spans="3:25" x14ac:dyDescent="0.3">
      <c r="C57" s="174" t="s">
        <v>124</v>
      </c>
      <c r="E57" s="178"/>
      <c r="F57" s="178"/>
      <c r="G57" s="219">
        <f>$G$104/$E$54</f>
        <v>0</v>
      </c>
      <c r="H57" s="178"/>
      <c r="I57" s="178"/>
      <c r="J57" s="178"/>
      <c r="K57" s="181"/>
      <c r="S57" s="234">
        <f t="shared" si="7"/>
        <v>4</v>
      </c>
      <c r="T57" s="138">
        <v>48</v>
      </c>
      <c r="U57" s="139">
        <f t="shared" si="2"/>
        <v>48</v>
      </c>
      <c r="V57" s="27">
        <f t="shared" si="8"/>
        <v>4964304.8935112413</v>
      </c>
      <c r="W57" s="27">
        <f t="shared" si="9"/>
        <v>28958.445212148901</v>
      </c>
      <c r="X57" s="27">
        <f t="shared" si="10"/>
        <v>5595.703131219926</v>
      </c>
      <c r="Y57" s="52">
        <f t="shared" si="3"/>
        <v>4958709.190380021</v>
      </c>
    </row>
    <row r="58" spans="3:25" x14ac:dyDescent="0.3">
      <c r="C58" s="174" t="s">
        <v>125</v>
      </c>
      <c r="E58" s="178"/>
      <c r="F58" s="178"/>
      <c r="G58" s="178"/>
      <c r="H58" s="219">
        <f>$H$104/$E$54</f>
        <v>0</v>
      </c>
      <c r="I58" s="178"/>
      <c r="J58" s="178"/>
      <c r="K58" s="181"/>
      <c r="S58" s="234">
        <f t="shared" si="7"/>
        <v>5</v>
      </c>
      <c r="T58" s="138">
        <v>49</v>
      </c>
      <c r="U58" s="139">
        <f t="shared" si="2"/>
        <v>49</v>
      </c>
      <c r="V58" s="27">
        <f t="shared" si="8"/>
        <v>4958709.190380021</v>
      </c>
      <c r="W58" s="27">
        <f t="shared" si="9"/>
        <v>28925.803610550116</v>
      </c>
      <c r="X58" s="27">
        <f t="shared" si="10"/>
        <v>5628.3447328187094</v>
      </c>
      <c r="Y58" s="52">
        <f t="shared" si="3"/>
        <v>4953080.8456472019</v>
      </c>
    </row>
    <row r="59" spans="3:25" x14ac:dyDescent="0.3">
      <c r="C59" s="174" t="s">
        <v>126</v>
      </c>
      <c r="E59" s="178"/>
      <c r="F59" s="178"/>
      <c r="G59" s="178"/>
      <c r="H59" s="178"/>
      <c r="I59" s="219">
        <f>$I$104/$E$54</f>
        <v>0</v>
      </c>
      <c r="J59" s="178"/>
      <c r="K59" s="181"/>
      <c r="S59" s="234">
        <f t="shared" si="7"/>
        <v>5</v>
      </c>
      <c r="T59" s="138">
        <v>50</v>
      </c>
      <c r="U59" s="139">
        <f t="shared" si="2"/>
        <v>50</v>
      </c>
      <c r="V59" s="27">
        <f t="shared" si="8"/>
        <v>4953080.8456472019</v>
      </c>
      <c r="W59" s="27">
        <f t="shared" si="9"/>
        <v>28892.971599608674</v>
      </c>
      <c r="X59" s="27">
        <f t="shared" si="10"/>
        <v>5661.1767437601511</v>
      </c>
      <c r="Y59" s="52">
        <f t="shared" si="3"/>
        <v>4947419.6689034421</v>
      </c>
    </row>
    <row r="60" spans="3:25" x14ac:dyDescent="0.3">
      <c r="C60" s="174" t="s">
        <v>128</v>
      </c>
      <c r="E60" s="189"/>
      <c r="F60" s="189"/>
      <c r="G60" s="189"/>
      <c r="H60" s="189"/>
      <c r="I60" s="189"/>
      <c r="J60" s="220">
        <f>$J$104/$E$54</f>
        <v>0</v>
      </c>
      <c r="K60" s="235"/>
      <c r="S60" s="234">
        <f t="shared" si="7"/>
        <v>5</v>
      </c>
      <c r="T60" s="138">
        <v>51</v>
      </c>
      <c r="U60" s="139">
        <f t="shared" si="2"/>
        <v>51</v>
      </c>
      <c r="V60" s="27">
        <f t="shared" si="8"/>
        <v>4947419.6689034421</v>
      </c>
      <c r="W60" s="27">
        <f t="shared" si="9"/>
        <v>28859.948068603408</v>
      </c>
      <c r="X60" s="27">
        <f t="shared" si="10"/>
        <v>5694.2002747654187</v>
      </c>
      <c r="Y60" s="52">
        <f t="shared" si="3"/>
        <v>4941725.4686286766</v>
      </c>
    </row>
    <row r="61" spans="3:25" x14ac:dyDescent="0.3">
      <c r="C61" s="176" t="s">
        <v>127</v>
      </c>
      <c r="D61" s="21"/>
      <c r="E61" s="177">
        <f>SUM(E55:E60)</f>
        <v>0</v>
      </c>
      <c r="F61" s="177">
        <f t="shared" ref="F61:J61" si="20">SUM(F55:F60)</f>
        <v>0</v>
      </c>
      <c r="G61" s="177">
        <f t="shared" si="20"/>
        <v>0</v>
      </c>
      <c r="H61" s="177">
        <f t="shared" si="20"/>
        <v>0</v>
      </c>
      <c r="I61" s="177">
        <f t="shared" si="20"/>
        <v>0</v>
      </c>
      <c r="J61" s="177">
        <f t="shared" si="20"/>
        <v>0</v>
      </c>
      <c r="K61" s="43">
        <f>SUM(K55:K60)</f>
        <v>0</v>
      </c>
      <c r="S61" s="234">
        <f t="shared" si="7"/>
        <v>5</v>
      </c>
      <c r="T61" s="138">
        <v>52</v>
      </c>
      <c r="U61" s="139">
        <f t="shared" si="2"/>
        <v>52</v>
      </c>
      <c r="V61" s="27">
        <f t="shared" si="8"/>
        <v>4941725.4686286766</v>
      </c>
      <c r="W61" s="27">
        <f t="shared" si="9"/>
        <v>28826.731900333943</v>
      </c>
      <c r="X61" s="27">
        <f t="shared" si="10"/>
        <v>5727.4164430348828</v>
      </c>
      <c r="Y61" s="52">
        <f t="shared" si="3"/>
        <v>4935998.0521856416</v>
      </c>
    </row>
    <row r="62" spans="3:25" x14ac:dyDescent="0.3">
      <c r="C62" s="212" t="s">
        <v>183</v>
      </c>
      <c r="E62" s="222">
        <f t="shared" ref="E62:K62" si="21">(D62+E104)*IF(E52&gt;$D$3,0,1)</f>
        <v>0</v>
      </c>
      <c r="F62" s="222">
        <f t="shared" si="21"/>
        <v>0</v>
      </c>
      <c r="G62" s="222">
        <f t="shared" si="21"/>
        <v>0</v>
      </c>
      <c r="H62" s="222">
        <f t="shared" si="21"/>
        <v>0</v>
      </c>
      <c r="I62" s="222">
        <f t="shared" si="21"/>
        <v>0</v>
      </c>
      <c r="J62" s="222">
        <f t="shared" si="21"/>
        <v>0</v>
      </c>
      <c r="K62" s="223">
        <f t="shared" si="21"/>
        <v>0</v>
      </c>
      <c r="S62" s="234">
        <f t="shared" si="7"/>
        <v>5</v>
      </c>
      <c r="T62" s="138">
        <v>53</v>
      </c>
      <c r="U62" s="139">
        <f t="shared" si="2"/>
        <v>53</v>
      </c>
      <c r="V62" s="27">
        <f t="shared" si="8"/>
        <v>4935998.0521856416</v>
      </c>
      <c r="W62" s="27">
        <f t="shared" si="9"/>
        <v>28793.321971082907</v>
      </c>
      <c r="X62" s="27">
        <f t="shared" si="10"/>
        <v>5760.826372285921</v>
      </c>
      <c r="Y62" s="52">
        <f t="shared" si="3"/>
        <v>4930237.2258133553</v>
      </c>
    </row>
    <row r="63" spans="3:25" x14ac:dyDescent="0.3">
      <c r="C63" s="210" t="s">
        <v>181</v>
      </c>
      <c r="E63" s="222">
        <f>(D63+E61)*IF(E52&gt;$D$3,0,1)</f>
        <v>0</v>
      </c>
      <c r="F63" s="222">
        <f t="shared" ref="F63:K63" si="22">(E63+F61)*IF(F52&gt;$D$3,0,1)</f>
        <v>0</v>
      </c>
      <c r="G63" s="222">
        <f t="shared" si="22"/>
        <v>0</v>
      </c>
      <c r="H63" s="222">
        <f t="shared" si="22"/>
        <v>0</v>
      </c>
      <c r="I63" s="222">
        <f t="shared" si="22"/>
        <v>0</v>
      </c>
      <c r="J63" s="222">
        <f t="shared" si="22"/>
        <v>0</v>
      </c>
      <c r="K63" s="223">
        <f t="shared" si="22"/>
        <v>0</v>
      </c>
      <c r="S63" s="234">
        <f t="shared" si="7"/>
        <v>5</v>
      </c>
      <c r="T63" s="138">
        <v>54</v>
      </c>
      <c r="U63" s="139">
        <f t="shared" si="2"/>
        <v>54</v>
      </c>
      <c r="V63" s="27">
        <f t="shared" si="8"/>
        <v>4930237.2258133553</v>
      </c>
      <c r="W63" s="27">
        <f t="shared" si="9"/>
        <v>28759.717150577904</v>
      </c>
      <c r="X63" s="27">
        <f t="shared" si="10"/>
        <v>5794.4311927909221</v>
      </c>
      <c r="Y63" s="52">
        <f t="shared" si="3"/>
        <v>4924442.7946205642</v>
      </c>
    </row>
    <row r="64" spans="3:25" x14ac:dyDescent="0.3">
      <c r="C64" s="211" t="s">
        <v>182</v>
      </c>
      <c r="D64" s="21"/>
      <c r="E64" s="175">
        <f>-E62+E63</f>
        <v>0</v>
      </c>
      <c r="F64" s="175">
        <f t="shared" ref="F64:K64" si="23">-F62+F63</f>
        <v>0</v>
      </c>
      <c r="G64" s="175">
        <f t="shared" si="23"/>
        <v>0</v>
      </c>
      <c r="H64" s="175">
        <f t="shared" si="23"/>
        <v>0</v>
      </c>
      <c r="I64" s="175">
        <f t="shared" si="23"/>
        <v>0</v>
      </c>
      <c r="J64" s="175">
        <f t="shared" si="23"/>
        <v>0</v>
      </c>
      <c r="K64" s="182">
        <f t="shared" si="23"/>
        <v>0</v>
      </c>
      <c r="S64" s="234">
        <f t="shared" si="7"/>
        <v>5</v>
      </c>
      <c r="T64" s="138">
        <v>55</v>
      </c>
      <c r="U64" s="139">
        <f t="shared" si="2"/>
        <v>55</v>
      </c>
      <c r="V64" s="27">
        <f t="shared" si="8"/>
        <v>4924442.7946205642</v>
      </c>
      <c r="W64" s="27">
        <f t="shared" si="9"/>
        <v>28725.916301953293</v>
      </c>
      <c r="X64" s="27">
        <f t="shared" si="10"/>
        <v>5828.2320414155347</v>
      </c>
      <c r="Y64" s="52">
        <f t="shared" si="3"/>
        <v>4918614.5625791484</v>
      </c>
    </row>
    <row r="65" spans="2:25" x14ac:dyDescent="0.3">
      <c r="C65" s="25"/>
      <c r="S65" s="234">
        <f t="shared" si="7"/>
        <v>5</v>
      </c>
      <c r="T65" s="138">
        <v>56</v>
      </c>
      <c r="U65" s="139">
        <f t="shared" si="2"/>
        <v>56</v>
      </c>
      <c r="V65" s="27">
        <f t="shared" si="8"/>
        <v>4918614.5625791484</v>
      </c>
      <c r="W65" s="27">
        <f t="shared" si="9"/>
        <v>28691.9182817117</v>
      </c>
      <c r="X65" s="27">
        <f t="shared" si="10"/>
        <v>5862.2300616571256</v>
      </c>
      <c r="Y65" s="52">
        <f t="shared" si="3"/>
        <v>4912752.3325174917</v>
      </c>
    </row>
    <row r="66" spans="2:25" ht="13" x14ac:dyDescent="0.3">
      <c r="C66" s="26" t="s">
        <v>180</v>
      </c>
      <c r="E66" s="213">
        <v>1</v>
      </c>
      <c r="F66" s="213">
        <v>2</v>
      </c>
      <c r="G66" s="213">
        <v>3</v>
      </c>
      <c r="H66" s="213">
        <v>4</v>
      </c>
      <c r="I66" s="213">
        <v>5</v>
      </c>
      <c r="J66" s="213">
        <v>6</v>
      </c>
      <c r="K66" s="213">
        <v>7</v>
      </c>
      <c r="S66" s="234">
        <f t="shared" si="7"/>
        <v>5</v>
      </c>
      <c r="T66" s="138">
        <v>57</v>
      </c>
      <c r="U66" s="139">
        <f t="shared" si="2"/>
        <v>57</v>
      </c>
      <c r="V66" s="27">
        <f t="shared" si="8"/>
        <v>4912752.3325174917</v>
      </c>
      <c r="W66" s="27">
        <f t="shared" si="9"/>
        <v>28657.721939685365</v>
      </c>
      <c r="X66" s="27">
        <f t="shared" si="10"/>
        <v>5896.4264036834602</v>
      </c>
      <c r="Y66" s="52">
        <f t="shared" si="3"/>
        <v>4906855.906113808</v>
      </c>
    </row>
    <row r="67" spans="2:25" x14ac:dyDescent="0.3">
      <c r="C67" s="171"/>
      <c r="D67" s="18"/>
      <c r="E67" s="18"/>
      <c r="F67" s="18"/>
      <c r="G67" s="18"/>
      <c r="H67" s="18"/>
      <c r="I67" s="18"/>
      <c r="J67" s="18"/>
      <c r="K67" s="218"/>
      <c r="S67" s="234">
        <f t="shared" si="7"/>
        <v>5</v>
      </c>
      <c r="T67" s="138">
        <v>58</v>
      </c>
      <c r="U67" s="139">
        <f t="shared" si="2"/>
        <v>58</v>
      </c>
      <c r="V67" s="27">
        <f t="shared" si="8"/>
        <v>4906855.906113808</v>
      </c>
      <c r="W67" s="27">
        <f t="shared" si="9"/>
        <v>28623.326118997215</v>
      </c>
      <c r="X67" s="27">
        <f t="shared" si="10"/>
        <v>5930.8222243716127</v>
      </c>
      <c r="Y67" s="52">
        <f t="shared" si="3"/>
        <v>4900925.083889436</v>
      </c>
    </row>
    <row r="68" spans="2:25" x14ac:dyDescent="0.3">
      <c r="C68" s="174" t="s">
        <v>184</v>
      </c>
      <c r="E68" s="16">
        <f>-$E$8/$D$12*IF(E66&gt;$D$3,0,1)</f>
        <v>-7419.6428571428569</v>
      </c>
      <c r="F68" s="16">
        <f t="shared" ref="F68:K68" si="24">-$E$8/$D$12*IF(F66&gt;$D$3,0,1)</f>
        <v>-7419.6428571428569</v>
      </c>
      <c r="G68" s="16">
        <f t="shared" si="24"/>
        <v>-7419.6428571428569</v>
      </c>
      <c r="H68" s="16">
        <f t="shared" si="24"/>
        <v>-7419.6428571428569</v>
      </c>
      <c r="I68" s="16">
        <f t="shared" si="24"/>
        <v>-7419.6428571428569</v>
      </c>
      <c r="J68" s="16">
        <f t="shared" si="24"/>
        <v>-7419.6428571428569</v>
      </c>
      <c r="K68" s="19">
        <f t="shared" si="24"/>
        <v>0</v>
      </c>
      <c r="S68" s="234">
        <f t="shared" si="7"/>
        <v>5</v>
      </c>
      <c r="T68" s="138">
        <v>59</v>
      </c>
      <c r="U68" s="139">
        <f t="shared" si="2"/>
        <v>59</v>
      </c>
      <c r="V68" s="27">
        <f t="shared" si="8"/>
        <v>4900925.083889436</v>
      </c>
      <c r="W68" s="27">
        <f t="shared" si="9"/>
        <v>28588.729656021715</v>
      </c>
      <c r="X68" s="27">
        <f t="shared" si="10"/>
        <v>5965.4186873471135</v>
      </c>
      <c r="Y68" s="52">
        <f t="shared" si="3"/>
        <v>4894959.6652020887</v>
      </c>
    </row>
    <row r="69" spans="2:25" x14ac:dyDescent="0.3">
      <c r="C69" s="210" t="s">
        <v>181</v>
      </c>
      <c r="E69" s="115">
        <f>(D69+E68)*IF(E66&gt;$D$3,0,1)</f>
        <v>-7419.6428571428569</v>
      </c>
      <c r="F69" s="115">
        <f t="shared" ref="F69:K69" si="25">(E69+F68)*IF(F66&gt;$D$3,0,1)</f>
        <v>-14839.285714285714</v>
      </c>
      <c r="G69" s="115">
        <f t="shared" si="25"/>
        <v>-22258.928571428572</v>
      </c>
      <c r="H69" s="115">
        <f t="shared" si="25"/>
        <v>-29678.571428571428</v>
      </c>
      <c r="I69" s="115">
        <f t="shared" si="25"/>
        <v>-37098.214285714283</v>
      </c>
      <c r="J69" s="115">
        <f t="shared" si="25"/>
        <v>-44517.857142857138</v>
      </c>
      <c r="K69" s="221">
        <f t="shared" si="25"/>
        <v>0</v>
      </c>
      <c r="S69" s="234">
        <f t="shared" si="7"/>
        <v>5</v>
      </c>
      <c r="T69" s="138">
        <v>60</v>
      </c>
      <c r="U69" s="139">
        <f t="shared" si="2"/>
        <v>60</v>
      </c>
      <c r="V69" s="27">
        <f t="shared" si="8"/>
        <v>4894959.6652020887</v>
      </c>
      <c r="W69" s="27">
        <f t="shared" si="9"/>
        <v>28553.931380345522</v>
      </c>
      <c r="X69" s="27">
        <f t="shared" si="10"/>
        <v>6000.2169630233047</v>
      </c>
      <c r="Y69" s="52">
        <f t="shared" si="3"/>
        <v>4888959.4482390657</v>
      </c>
    </row>
    <row r="70" spans="2:25" x14ac:dyDescent="0.3">
      <c r="C70" s="211" t="s">
        <v>182</v>
      </c>
      <c r="D70" s="21"/>
      <c r="E70" s="175">
        <f>($E$8+E69)*IF(E66&gt;$D$3,0,1)</f>
        <v>44517.857142857145</v>
      </c>
      <c r="F70" s="175">
        <f t="shared" ref="F70:K70" si="26">($E$8+F69)*IF(F66&gt;$D$3,0,1)</f>
        <v>37098.21428571429</v>
      </c>
      <c r="G70" s="175">
        <f t="shared" si="26"/>
        <v>29678.571428571428</v>
      </c>
      <c r="H70" s="175">
        <f t="shared" si="26"/>
        <v>22258.928571428572</v>
      </c>
      <c r="I70" s="175">
        <f t="shared" si="26"/>
        <v>14839.285714285717</v>
      </c>
      <c r="J70" s="175">
        <f t="shared" si="26"/>
        <v>7419.6428571428623</v>
      </c>
      <c r="K70" s="182">
        <f t="shared" si="26"/>
        <v>0</v>
      </c>
      <c r="S70" s="234">
        <f t="shared" si="7"/>
        <v>6</v>
      </c>
      <c r="T70" s="138">
        <v>61</v>
      </c>
      <c r="U70" s="139">
        <f t="shared" si="2"/>
        <v>61</v>
      </c>
      <c r="V70" s="27">
        <f t="shared" si="8"/>
        <v>4888959.4482390657</v>
      </c>
      <c r="W70" s="27">
        <f t="shared" si="9"/>
        <v>28518.930114727886</v>
      </c>
      <c r="X70" s="27">
        <f t="shared" si="10"/>
        <v>6035.2182286409416</v>
      </c>
      <c r="Y70" s="52">
        <f t="shared" si="3"/>
        <v>4882924.2300104247</v>
      </c>
    </row>
    <row r="71" spans="2:25" x14ac:dyDescent="0.3">
      <c r="C71" s="25"/>
      <c r="S71" s="234">
        <f t="shared" si="7"/>
        <v>6</v>
      </c>
      <c r="T71" s="138">
        <v>62</v>
      </c>
      <c r="U71" s="139">
        <f t="shared" si="2"/>
        <v>62</v>
      </c>
      <c r="V71" s="27">
        <f t="shared" si="8"/>
        <v>4882924.2300104247</v>
      </c>
      <c r="W71" s="27">
        <f t="shared" si="9"/>
        <v>28483.724675060814</v>
      </c>
      <c r="X71" s="27">
        <f t="shared" si="10"/>
        <v>6070.4236683080135</v>
      </c>
      <c r="Y71" s="52">
        <f t="shared" si="3"/>
        <v>4876853.8063421166</v>
      </c>
    </row>
    <row r="72" spans="2:25" ht="13" x14ac:dyDescent="0.3">
      <c r="C72" s="26" t="s">
        <v>60</v>
      </c>
      <c r="E72" s="213">
        <v>1</v>
      </c>
      <c r="F72" s="213">
        <v>2</v>
      </c>
      <c r="G72" s="213">
        <v>3</v>
      </c>
      <c r="H72" s="213">
        <v>4</v>
      </c>
      <c r="I72" s="213">
        <v>5</v>
      </c>
      <c r="J72" s="213">
        <v>6</v>
      </c>
      <c r="K72" s="214">
        <v>7</v>
      </c>
      <c r="S72" s="234">
        <f t="shared" si="7"/>
        <v>6</v>
      </c>
      <c r="T72" s="138">
        <v>63</v>
      </c>
      <c r="U72" s="139">
        <f t="shared" si="2"/>
        <v>63</v>
      </c>
      <c r="V72" s="27">
        <f t="shared" si="8"/>
        <v>4876853.8063421166</v>
      </c>
      <c r="W72" s="27">
        <f t="shared" si="9"/>
        <v>28448.313870329017</v>
      </c>
      <c r="X72" s="27">
        <f t="shared" si="10"/>
        <v>6105.8344730398094</v>
      </c>
      <c r="Y72" s="52">
        <f t="shared" si="3"/>
        <v>4870747.9718690766</v>
      </c>
    </row>
    <row r="73" spans="2:25" ht="14.5" customHeight="1" x14ac:dyDescent="0.3">
      <c r="C73" s="50" t="s">
        <v>188</v>
      </c>
      <c r="D73" s="22"/>
      <c r="E73" s="227">
        <f t="shared" ref="E73:K73" si="27">D76</f>
        <v>0</v>
      </c>
      <c r="F73" s="227">
        <f t="shared" si="27"/>
        <v>-571128.9817867399</v>
      </c>
      <c r="G73" s="227">
        <f t="shared" si="27"/>
        <v>-1138444.0384502946</v>
      </c>
      <c r="H73" s="227">
        <f t="shared" si="27"/>
        <v>-1701669.4610351296</v>
      </c>
      <c r="I73" s="227">
        <f t="shared" si="27"/>
        <v>-2260509.6095630219</v>
      </c>
      <c r="J73" s="227">
        <f t="shared" si="27"/>
        <v>-2814647.4722178183</v>
      </c>
      <c r="K73" s="228">
        <f t="shared" si="27"/>
        <v>-556515.29101286782</v>
      </c>
      <c r="S73" s="234">
        <f t="shared" si="7"/>
        <v>6</v>
      </c>
      <c r="T73" s="138">
        <v>64</v>
      </c>
      <c r="U73" s="139">
        <f t="shared" si="2"/>
        <v>64</v>
      </c>
      <c r="V73" s="27">
        <f t="shared" si="8"/>
        <v>4870747.9718690766</v>
      </c>
      <c r="W73" s="27">
        <f t="shared" si="9"/>
        <v>28412.696502569619</v>
      </c>
      <c r="X73" s="27">
        <f t="shared" si="10"/>
        <v>6141.4518407992091</v>
      </c>
      <c r="Y73" s="52">
        <f t="shared" si="3"/>
        <v>4864606.5200282773</v>
      </c>
    </row>
    <row r="74" spans="2:25" x14ac:dyDescent="0.3">
      <c r="C74" s="36" t="s">
        <v>61</v>
      </c>
      <c r="E74" s="40">
        <f t="shared" ref="E74:K74" si="28">IF(E120&lt;0,E120,0)</f>
        <v>-571128.9817867399</v>
      </c>
      <c r="F74" s="40">
        <f t="shared" si="28"/>
        <v>-567315.05666355486</v>
      </c>
      <c r="G74" s="40">
        <f t="shared" si="28"/>
        <v>-563225.42258483509</v>
      </c>
      <c r="H74" s="40">
        <f t="shared" si="28"/>
        <v>-558840.14852789231</v>
      </c>
      <c r="I74" s="40">
        <f t="shared" si="28"/>
        <v>-554137.86265479645</v>
      </c>
      <c r="J74" s="40">
        <f t="shared" si="28"/>
        <v>-556515.29101286805</v>
      </c>
      <c r="K74" s="229">
        <f t="shared" si="28"/>
        <v>0</v>
      </c>
      <c r="S74" s="234">
        <f t="shared" si="7"/>
        <v>6</v>
      </c>
      <c r="T74" s="138">
        <v>65</v>
      </c>
      <c r="U74" s="139">
        <f t="shared" ref="U74:U137" si="29">T74</f>
        <v>65</v>
      </c>
      <c r="V74" s="27">
        <f t="shared" si="8"/>
        <v>4864606.5200282773</v>
      </c>
      <c r="W74" s="27">
        <f t="shared" si="9"/>
        <v>28376.871366831623</v>
      </c>
      <c r="X74" s="27">
        <f t="shared" si="10"/>
        <v>6177.2769765372032</v>
      </c>
      <c r="Y74" s="52">
        <f t="shared" ref="Y74:Y137" si="30">V74-X74</f>
        <v>4858429.2430517403</v>
      </c>
    </row>
    <row r="75" spans="2:25" ht="14.5" x14ac:dyDescent="0.35">
      <c r="C75" s="36" t="s">
        <v>189</v>
      </c>
      <c r="E75" s="40">
        <f t="shared" ref="E75:J75" si="31">IF(E72&lt;&gt;$D$3,IF(AND(E73&lt;0,E120&gt;0),MIN(-E73,E120),0),-E73)*IF(E72&gt;$D$3,0,1)</f>
        <v>0</v>
      </c>
      <c r="F75" s="40">
        <f t="shared" si="31"/>
        <v>0</v>
      </c>
      <c r="G75" s="40">
        <f t="shared" si="31"/>
        <v>0</v>
      </c>
      <c r="H75" s="40">
        <f t="shared" si="31"/>
        <v>0</v>
      </c>
      <c r="I75" s="40">
        <f t="shared" si="31"/>
        <v>0</v>
      </c>
      <c r="J75" s="40">
        <f t="shared" si="31"/>
        <v>2814647.4722178183</v>
      </c>
      <c r="K75" s="229">
        <f>IF(K72&lt;&gt;$D$3,IF(AND(K73&lt;0,K120&gt;0),MIN(-K73,K120),0),-K73)*IF(K72&gt;$D$3,0,1)</f>
        <v>0</v>
      </c>
      <c r="M75"/>
      <c r="N75"/>
      <c r="O75"/>
      <c r="P75"/>
      <c r="Q75"/>
      <c r="R75"/>
      <c r="S75" s="234">
        <f t="shared" ref="S75:S138" si="32">ROUNDUP(T75/12,0)</f>
        <v>6</v>
      </c>
      <c r="T75" s="138">
        <v>66</v>
      </c>
      <c r="U75" s="139">
        <f t="shared" si="29"/>
        <v>66</v>
      </c>
      <c r="V75" s="27">
        <f t="shared" ref="V75:V138" si="33">Y74</f>
        <v>4858429.2430517403</v>
      </c>
      <c r="W75" s="27">
        <f t="shared" ref="W75:W138" si="34">IF(ROUND(V75,0)=0,0,$D$11/12-X75)</f>
        <v>28340.837251135155</v>
      </c>
      <c r="X75" s="27">
        <f t="shared" ref="X75:X138" si="35">IFERROR(-PPMT($E$10,U75,$E$9,$E$6),0)</f>
        <v>6213.3110922336718</v>
      </c>
      <c r="Y75" s="52">
        <f t="shared" si="30"/>
        <v>4852215.9319595071</v>
      </c>
    </row>
    <row r="76" spans="2:25" ht="14.5" x14ac:dyDescent="0.35">
      <c r="C76" s="51" t="s">
        <v>190</v>
      </c>
      <c r="D76" s="21"/>
      <c r="E76" s="230">
        <f t="shared" ref="E76:K76" si="36">SUM(E73:E75)</f>
        <v>-571128.9817867399</v>
      </c>
      <c r="F76" s="230">
        <f t="shared" si="36"/>
        <v>-1138444.0384502946</v>
      </c>
      <c r="G76" s="230">
        <f t="shared" si="36"/>
        <v>-1701669.4610351296</v>
      </c>
      <c r="H76" s="230">
        <f t="shared" si="36"/>
        <v>-2260509.6095630219</v>
      </c>
      <c r="I76" s="230">
        <f t="shared" si="36"/>
        <v>-2814647.4722178183</v>
      </c>
      <c r="J76" s="230">
        <f t="shared" si="36"/>
        <v>-556515.29101286782</v>
      </c>
      <c r="K76" s="231">
        <f t="shared" si="36"/>
        <v>-556515.29101286782</v>
      </c>
      <c r="M76"/>
      <c r="N76"/>
      <c r="O76"/>
      <c r="P76"/>
      <c r="Q76"/>
      <c r="R76"/>
      <c r="S76" s="234">
        <f t="shared" si="32"/>
        <v>6</v>
      </c>
      <c r="T76" s="138">
        <v>67</v>
      </c>
      <c r="U76" s="139">
        <f t="shared" si="29"/>
        <v>67</v>
      </c>
      <c r="V76" s="27">
        <f t="shared" si="33"/>
        <v>4852215.9319595071</v>
      </c>
      <c r="W76" s="27">
        <f t="shared" si="34"/>
        <v>28304.592936430461</v>
      </c>
      <c r="X76" s="27">
        <f t="shared" si="35"/>
        <v>6249.555406938367</v>
      </c>
      <c r="Y76" s="52">
        <f t="shared" si="30"/>
        <v>4845966.3765525687</v>
      </c>
    </row>
    <row r="77" spans="2:25" ht="14.5" customHeight="1" x14ac:dyDescent="0.35">
      <c r="C77" s="320" t="s">
        <v>191</v>
      </c>
      <c r="D77" s="320"/>
      <c r="E77" s="320"/>
      <c r="F77" s="320"/>
      <c r="G77" s="320"/>
      <c r="H77" s="320"/>
      <c r="I77" s="320"/>
      <c r="J77" s="320"/>
      <c r="K77" s="320"/>
      <c r="N77"/>
      <c r="O77"/>
      <c r="P77"/>
      <c r="Q77"/>
      <c r="R77"/>
      <c r="S77" s="234">
        <f t="shared" si="32"/>
        <v>6</v>
      </c>
      <c r="T77" s="138">
        <v>68</v>
      </c>
      <c r="U77" s="139">
        <f t="shared" si="29"/>
        <v>68</v>
      </c>
      <c r="V77" s="27">
        <f t="shared" si="33"/>
        <v>4845966.3765525687</v>
      </c>
      <c r="W77" s="27">
        <f t="shared" si="34"/>
        <v>28268.13719655665</v>
      </c>
      <c r="X77" s="27">
        <f t="shared" si="35"/>
        <v>6286.011146812174</v>
      </c>
      <c r="Y77" s="52">
        <f t="shared" si="30"/>
        <v>4839680.365405757</v>
      </c>
    </row>
    <row r="78" spans="2:25" ht="14.5" x14ac:dyDescent="0.35">
      <c r="C78" s="321"/>
      <c r="D78" s="321"/>
      <c r="E78" s="321"/>
      <c r="F78" s="321"/>
      <c r="G78" s="321"/>
      <c r="H78" s="321"/>
      <c r="I78" s="321"/>
      <c r="J78" s="321"/>
      <c r="K78" s="321"/>
      <c r="N78"/>
      <c r="O78"/>
      <c r="P78"/>
      <c r="Q78"/>
      <c r="R78"/>
      <c r="S78" s="234">
        <f t="shared" si="32"/>
        <v>6</v>
      </c>
      <c r="T78" s="138">
        <v>69</v>
      </c>
      <c r="U78" s="139">
        <f t="shared" si="29"/>
        <v>69</v>
      </c>
      <c r="V78" s="27">
        <f t="shared" si="33"/>
        <v>4839680.365405757</v>
      </c>
      <c r="W78" s="27">
        <f t="shared" si="34"/>
        <v>28231.468798200247</v>
      </c>
      <c r="X78" s="27">
        <f t="shared" si="35"/>
        <v>6322.6795451685803</v>
      </c>
      <c r="Y78" s="52">
        <f t="shared" si="30"/>
        <v>4833357.6858605882</v>
      </c>
    </row>
    <row r="79" spans="2:25" ht="12" customHeight="1" x14ac:dyDescent="0.35">
      <c r="N79"/>
      <c r="O79"/>
      <c r="P79"/>
      <c r="Q79"/>
      <c r="R79"/>
      <c r="S79" s="234">
        <f t="shared" si="32"/>
        <v>6</v>
      </c>
      <c r="T79" s="138">
        <v>70</v>
      </c>
      <c r="U79" s="139">
        <f t="shared" si="29"/>
        <v>70</v>
      </c>
      <c r="V79" s="27">
        <f t="shared" si="33"/>
        <v>4833357.6858605882</v>
      </c>
      <c r="W79" s="27">
        <f t="shared" si="34"/>
        <v>28194.586500853431</v>
      </c>
      <c r="X79" s="27">
        <f t="shared" si="35"/>
        <v>6359.5618425153971</v>
      </c>
      <c r="Y79" s="52">
        <f t="shared" si="30"/>
        <v>4826998.1240180731</v>
      </c>
    </row>
    <row r="80" spans="2:25" ht="12" customHeight="1" thickBot="1" x14ac:dyDescent="0.4">
      <c r="B80" s="377"/>
      <c r="C80" s="377"/>
      <c r="D80" s="377"/>
      <c r="E80" s="377"/>
      <c r="F80" s="377"/>
      <c r="G80" s="377"/>
      <c r="H80" s="377"/>
      <c r="I80" s="377"/>
      <c r="J80" s="377"/>
      <c r="K80" s="377"/>
      <c r="L80" s="377"/>
      <c r="N80"/>
      <c r="O80"/>
      <c r="P80"/>
      <c r="Q80"/>
      <c r="R80"/>
      <c r="S80" s="234">
        <f t="shared" si="32"/>
        <v>6</v>
      </c>
      <c r="T80" s="138">
        <v>71</v>
      </c>
      <c r="U80" s="139">
        <f t="shared" si="29"/>
        <v>71</v>
      </c>
      <c r="V80" s="27">
        <f t="shared" si="33"/>
        <v>4826998.1240180731</v>
      </c>
      <c r="W80" s="27">
        <f t="shared" si="34"/>
        <v>28157.48905677209</v>
      </c>
      <c r="X80" s="27">
        <f t="shared" si="35"/>
        <v>6396.659286596735</v>
      </c>
      <c r="Y80" s="52">
        <f t="shared" si="30"/>
        <v>4820601.4647314763</v>
      </c>
    </row>
    <row r="81" spans="2:25" ht="15" customHeight="1" thickTop="1" thickBot="1" x14ac:dyDescent="0.4">
      <c r="B81" s="315" t="s">
        <v>73</v>
      </c>
      <c r="C81" s="316"/>
      <c r="D81" s="316"/>
      <c r="E81" s="316"/>
      <c r="F81" s="316"/>
      <c r="G81" s="316"/>
      <c r="H81" s="316"/>
      <c r="I81" s="316"/>
      <c r="J81" s="316"/>
      <c r="K81" s="316"/>
      <c r="L81" s="317"/>
      <c r="N81"/>
      <c r="O81"/>
      <c r="P81"/>
      <c r="Q81"/>
      <c r="R81"/>
      <c r="S81" s="234">
        <f t="shared" si="32"/>
        <v>6</v>
      </c>
      <c r="T81" s="138">
        <v>72</v>
      </c>
      <c r="U81" s="139">
        <f t="shared" si="29"/>
        <v>72</v>
      </c>
      <c r="V81" s="27">
        <f t="shared" si="33"/>
        <v>4820601.4647314763</v>
      </c>
      <c r="W81" s="27">
        <f t="shared" si="34"/>
        <v>28120.175210933608</v>
      </c>
      <c r="X81" s="27">
        <f t="shared" si="35"/>
        <v>6433.973132435216</v>
      </c>
      <c r="Y81" s="52">
        <f t="shared" si="30"/>
        <v>4814167.491599041</v>
      </c>
    </row>
    <row r="82" spans="2:25" ht="12" customHeight="1" thickTop="1" x14ac:dyDescent="0.35">
      <c r="B82" s="90"/>
      <c r="C82" s="91"/>
      <c r="D82" s="91"/>
      <c r="E82" s="91"/>
      <c r="F82" s="91"/>
      <c r="G82" s="91"/>
      <c r="H82" s="91"/>
      <c r="I82" s="91"/>
      <c r="J82" s="91"/>
      <c r="K82" s="91"/>
      <c r="L82" s="92"/>
      <c r="N82"/>
      <c r="O82"/>
      <c r="P82"/>
      <c r="Q82"/>
      <c r="R82"/>
      <c r="S82" s="234">
        <f t="shared" si="32"/>
        <v>7</v>
      </c>
      <c r="T82" s="138">
        <v>73</v>
      </c>
      <c r="U82" s="139">
        <f t="shared" si="29"/>
        <v>73</v>
      </c>
      <c r="V82" s="27">
        <f t="shared" si="33"/>
        <v>4814167.491599041</v>
      </c>
      <c r="W82" s="27">
        <f t="shared" si="34"/>
        <v>28082.643700994406</v>
      </c>
      <c r="X82" s="27">
        <f t="shared" si="35"/>
        <v>6471.5046423744216</v>
      </c>
      <c r="Y82" s="52">
        <f t="shared" si="30"/>
        <v>4807695.9869566662</v>
      </c>
    </row>
    <row r="83" spans="2:25" ht="12.75" customHeight="1" x14ac:dyDescent="0.35">
      <c r="B83" s="88"/>
      <c r="C83" s="81"/>
      <c r="D83" s="153" t="s">
        <v>80</v>
      </c>
      <c r="E83" s="319" t="s">
        <v>78</v>
      </c>
      <c r="F83" s="319"/>
      <c r="G83" s="319" t="s">
        <v>79</v>
      </c>
      <c r="H83" s="319"/>
      <c r="I83" s="319" t="s">
        <v>82</v>
      </c>
      <c r="J83" s="319"/>
      <c r="K83" s="250" t="s">
        <v>29</v>
      </c>
      <c r="L83" s="86"/>
      <c r="N83"/>
      <c r="O83"/>
      <c r="P83"/>
      <c r="Q83"/>
      <c r="R83"/>
      <c r="S83" s="234">
        <f t="shared" si="32"/>
        <v>7</v>
      </c>
      <c r="T83" s="138">
        <v>74</v>
      </c>
      <c r="U83" s="139">
        <f t="shared" si="29"/>
        <v>74</v>
      </c>
      <c r="V83" s="27">
        <f t="shared" si="33"/>
        <v>4807695.9869566662</v>
      </c>
      <c r="W83" s="27">
        <f t="shared" si="34"/>
        <v>28044.893257247219</v>
      </c>
      <c r="X83" s="27">
        <f t="shared" si="35"/>
        <v>6509.2550861216068</v>
      </c>
      <c r="Y83" s="52">
        <f t="shared" si="30"/>
        <v>4801186.7318705451</v>
      </c>
    </row>
    <row r="84" spans="2:25" ht="12" customHeight="1" x14ac:dyDescent="0.35">
      <c r="B84" s="88"/>
      <c r="C84" s="81"/>
      <c r="D84" s="72" t="s">
        <v>72</v>
      </c>
      <c r="E84" s="224">
        <v>1</v>
      </c>
      <c r="F84" s="225">
        <v>2</v>
      </c>
      <c r="G84" s="224">
        <v>3</v>
      </c>
      <c r="H84" s="225">
        <v>4</v>
      </c>
      <c r="I84" s="224">
        <v>5</v>
      </c>
      <c r="J84" s="225">
        <v>6</v>
      </c>
      <c r="K84" s="226">
        <v>7</v>
      </c>
      <c r="L84" s="86"/>
      <c r="N84"/>
      <c r="O84"/>
      <c r="P84"/>
      <c r="Q84"/>
      <c r="R84"/>
      <c r="S84" s="234">
        <f t="shared" si="32"/>
        <v>7</v>
      </c>
      <c r="T84" s="138">
        <v>75</v>
      </c>
      <c r="U84" s="139">
        <f t="shared" si="29"/>
        <v>75</v>
      </c>
      <c r="V84" s="27">
        <f t="shared" si="33"/>
        <v>4801186.7318705451</v>
      </c>
      <c r="W84" s="27">
        <f t="shared" si="34"/>
        <v>28006.922602578175</v>
      </c>
      <c r="X84" s="27">
        <f t="shared" si="35"/>
        <v>6547.22574079065</v>
      </c>
      <c r="Y84" s="52">
        <f t="shared" si="30"/>
        <v>4794639.5061297547</v>
      </c>
    </row>
    <row r="85" spans="2:25" ht="12" customHeight="1" x14ac:dyDescent="0.35">
      <c r="B85" s="88"/>
      <c r="C85" s="96" t="s">
        <v>0</v>
      </c>
      <c r="D85" s="129"/>
      <c r="E85" s="112"/>
      <c r="F85" s="113">
        <f>'Fig 6.2, 6.7, 6.8'!F85</f>
        <v>0</v>
      </c>
      <c r="G85" s="114">
        <f>'Fig 6.2, 6.7, 6.8'!G85</f>
        <v>0</v>
      </c>
      <c r="H85" s="113">
        <f>'Fig 6.2, 6.7, 6.8'!H85</f>
        <v>0</v>
      </c>
      <c r="I85" s="127">
        <f>'Fig 6.2, 6.7, 6.8'!I85</f>
        <v>0</v>
      </c>
      <c r="J85" s="113">
        <f>'Fig 6.2, 6.7, 6.8'!J85</f>
        <v>0</v>
      </c>
      <c r="K85" s="113">
        <f>'Fig 6.2, 6.7, 6.8'!K85</f>
        <v>0</v>
      </c>
      <c r="L85" s="86"/>
      <c r="N85"/>
      <c r="O85"/>
      <c r="P85"/>
      <c r="Q85"/>
      <c r="R85"/>
      <c r="S85" s="234">
        <f t="shared" si="32"/>
        <v>7</v>
      </c>
      <c r="T85" s="138">
        <v>76</v>
      </c>
      <c r="U85" s="139">
        <f t="shared" si="29"/>
        <v>76</v>
      </c>
      <c r="V85" s="27">
        <f t="shared" si="33"/>
        <v>4794639.5061297547</v>
      </c>
      <c r="W85" s="27">
        <f t="shared" si="34"/>
        <v>27968.730452423566</v>
      </c>
      <c r="X85" s="27">
        <f t="shared" si="35"/>
        <v>6585.4178909452612</v>
      </c>
      <c r="Y85" s="52">
        <f t="shared" si="30"/>
        <v>4788054.0882388093</v>
      </c>
    </row>
    <row r="86" spans="2:25" ht="12" customHeight="1" x14ac:dyDescent="0.35">
      <c r="B86" s="88"/>
      <c r="C86" s="97" t="s">
        <v>1</v>
      </c>
      <c r="D86" s="56"/>
      <c r="E86" s="67">
        <f>'Fig 6.2, 6.7, 6.8'!E86</f>
        <v>0</v>
      </c>
      <c r="F86" s="68">
        <f>'Fig 6.2, 6.7, 6.8'!F86</f>
        <v>0</v>
      </c>
      <c r="G86" s="67">
        <f>'Fig 6.2, 6.7, 6.8'!G86</f>
        <v>0</v>
      </c>
      <c r="H86" s="68">
        <f>'Fig 6.2, 6.7, 6.8'!H86</f>
        <v>0</v>
      </c>
      <c r="I86" s="124">
        <f>'Fig 6.2, 6.7, 6.8'!I86</f>
        <v>0</v>
      </c>
      <c r="J86" s="68">
        <f>'Fig 6.2, 6.7, 6.8'!J86</f>
        <v>0</v>
      </c>
      <c r="K86" s="68">
        <f>'Fig 6.2, 6.7, 6.8'!K86</f>
        <v>0</v>
      </c>
      <c r="L86" s="86"/>
      <c r="N86"/>
      <c r="O86"/>
      <c r="P86"/>
      <c r="Q86"/>
      <c r="R86"/>
      <c r="S86" s="234">
        <f t="shared" si="32"/>
        <v>7</v>
      </c>
      <c r="T86" s="138">
        <v>77</v>
      </c>
      <c r="U86" s="139">
        <f t="shared" si="29"/>
        <v>77</v>
      </c>
      <c r="V86" s="27">
        <f t="shared" si="33"/>
        <v>4788054.0882388093</v>
      </c>
      <c r="W86" s="27">
        <f t="shared" si="34"/>
        <v>27930.315514726382</v>
      </c>
      <c r="X86" s="27">
        <f t="shared" si="35"/>
        <v>6623.8328286424421</v>
      </c>
      <c r="Y86" s="52">
        <f t="shared" si="30"/>
        <v>4781430.2554101665</v>
      </c>
    </row>
    <row r="87" spans="2:25" ht="12" customHeight="1" x14ac:dyDescent="0.35">
      <c r="B87" s="88"/>
      <c r="C87" s="97" t="s">
        <v>2</v>
      </c>
      <c r="D87" s="56"/>
      <c r="E87" s="67">
        <f>'Fig 6.2, 6.7, 6.8'!E87</f>
        <v>0</v>
      </c>
      <c r="F87" s="68">
        <f>'Fig 6.2, 6.7, 6.8'!F87</f>
        <v>0</v>
      </c>
      <c r="G87" s="67">
        <f>'Fig 6.2, 6.7, 6.8'!G87</f>
        <v>0</v>
      </c>
      <c r="H87" s="68">
        <f>'Fig 6.2, 6.7, 6.8'!H87</f>
        <v>0</v>
      </c>
      <c r="I87" s="124">
        <f>'Fig 6.2, 6.7, 6.8'!I87</f>
        <v>0</v>
      </c>
      <c r="J87" s="68">
        <f>'Fig 6.2, 6.7, 6.8'!J87</f>
        <v>0</v>
      </c>
      <c r="K87" s="68">
        <f>'Fig 6.2, 6.7, 6.8'!K87</f>
        <v>0</v>
      </c>
      <c r="L87" s="86"/>
      <c r="N87"/>
      <c r="O87"/>
      <c r="P87"/>
      <c r="Q87"/>
      <c r="R87"/>
      <c r="S87" s="234">
        <f t="shared" si="32"/>
        <v>7</v>
      </c>
      <c r="T87" s="138">
        <v>78</v>
      </c>
      <c r="U87" s="139">
        <f t="shared" si="29"/>
        <v>78</v>
      </c>
      <c r="V87" s="27">
        <f t="shared" si="33"/>
        <v>4781430.2554101665</v>
      </c>
      <c r="W87" s="27">
        <f t="shared" si="34"/>
        <v>27891.676489892638</v>
      </c>
      <c r="X87" s="27">
        <f t="shared" si="35"/>
        <v>6662.4718534761887</v>
      </c>
      <c r="Y87" s="52">
        <f t="shared" si="30"/>
        <v>4774767.7835566904</v>
      </c>
    </row>
    <row r="88" spans="2:25" ht="12" customHeight="1" x14ac:dyDescent="0.35">
      <c r="B88" s="88"/>
      <c r="C88" s="97" t="s">
        <v>3</v>
      </c>
      <c r="D88" s="56"/>
      <c r="E88" s="65">
        <f>'Fig 6.2, 6.7, 6.8'!E88</f>
        <v>0</v>
      </c>
      <c r="F88" s="66">
        <f>'Fig 6.2, 6.7, 6.8'!F88</f>
        <v>0</v>
      </c>
      <c r="G88" s="65">
        <f>'Fig 6.2, 6.7, 6.8'!G88</f>
        <v>0</v>
      </c>
      <c r="H88" s="66">
        <f>'Fig 6.2, 6.7, 6.8'!H88</f>
        <v>0</v>
      </c>
      <c r="I88" s="123">
        <f>'Fig 6.2, 6.7, 6.8'!I88</f>
        <v>0</v>
      </c>
      <c r="J88" s="66">
        <f>'Fig 6.2, 6.7, 6.8'!J88</f>
        <v>0</v>
      </c>
      <c r="K88" s="66">
        <f>'Fig 6.2, 6.7, 6.8'!K88</f>
        <v>0</v>
      </c>
      <c r="L88" s="86"/>
      <c r="N88"/>
      <c r="O88"/>
      <c r="P88"/>
      <c r="Q88"/>
      <c r="R88"/>
      <c r="S88" s="234">
        <f t="shared" si="32"/>
        <v>7</v>
      </c>
      <c r="T88" s="138">
        <v>79</v>
      </c>
      <c r="U88" s="139">
        <f t="shared" si="29"/>
        <v>79</v>
      </c>
      <c r="V88" s="27">
        <f t="shared" si="33"/>
        <v>4774767.7835566904</v>
      </c>
      <c r="W88" s="27">
        <f t="shared" si="34"/>
        <v>27852.812070747357</v>
      </c>
      <c r="X88" s="27">
        <f t="shared" si="35"/>
        <v>6701.3362726214673</v>
      </c>
      <c r="Y88" s="52">
        <f t="shared" si="30"/>
        <v>4768066.4472840689</v>
      </c>
    </row>
    <row r="89" spans="2:25" ht="12" customHeight="1" x14ac:dyDescent="0.35">
      <c r="B89" s="88"/>
      <c r="C89" s="96" t="s">
        <v>41</v>
      </c>
      <c r="D89" s="94"/>
      <c r="E89" s="114">
        <f>'Fig 6.2, 6.7, 6.8'!E89</f>
        <v>0</v>
      </c>
      <c r="F89" s="113">
        <f>'Fig 6.2, 6.7, 6.8'!F89</f>
        <v>0</v>
      </c>
      <c r="G89" s="114">
        <f>'Fig 6.2, 6.7, 6.8'!G89</f>
        <v>0</v>
      </c>
      <c r="H89" s="113">
        <f>'Fig 6.2, 6.7, 6.8'!H89</f>
        <v>0</v>
      </c>
      <c r="I89" s="127">
        <f>'Fig 6.2, 6.7, 6.8'!I89</f>
        <v>0</v>
      </c>
      <c r="J89" s="113">
        <f>'Fig 6.2, 6.7, 6.8'!J89</f>
        <v>0</v>
      </c>
      <c r="K89" s="113">
        <f>'Fig 6.2, 6.7, 6.8'!K89</f>
        <v>0</v>
      </c>
      <c r="L89" s="86"/>
      <c r="N89"/>
      <c r="O89"/>
      <c r="P89"/>
      <c r="Q89"/>
      <c r="R89"/>
      <c r="S89" s="234">
        <f t="shared" si="32"/>
        <v>7</v>
      </c>
      <c r="T89" s="138">
        <v>80</v>
      </c>
      <c r="U89" s="139">
        <f t="shared" si="29"/>
        <v>80</v>
      </c>
      <c r="V89" s="27">
        <f t="shared" si="33"/>
        <v>4768066.4472840689</v>
      </c>
      <c r="W89" s="27">
        <f t="shared" si="34"/>
        <v>27813.720942490399</v>
      </c>
      <c r="X89" s="27">
        <f t="shared" si="35"/>
        <v>6740.4274008784259</v>
      </c>
      <c r="Y89" s="52">
        <f t="shared" si="30"/>
        <v>4761326.0198831903</v>
      </c>
    </row>
    <row r="90" spans="2:25" ht="12" customHeight="1" x14ac:dyDescent="0.35">
      <c r="B90" s="88"/>
      <c r="C90" s="97" t="s">
        <v>99</v>
      </c>
      <c r="D90" s="56"/>
      <c r="E90" s="63">
        <f>'Fig 6.2, 6.7, 6.8'!E90</f>
        <v>0</v>
      </c>
      <c r="F90" s="64">
        <f>'Fig 6.2, 6.7, 6.8'!F90</f>
        <v>0</v>
      </c>
      <c r="G90" s="63">
        <f>'Fig 6.2, 6.7, 6.8'!G90</f>
        <v>0</v>
      </c>
      <c r="H90" s="64">
        <f>'Fig 6.2, 6.7, 6.8'!H90</f>
        <v>0</v>
      </c>
      <c r="I90" s="103">
        <f>'Fig 6.2, 6.7, 6.8'!I90</f>
        <v>0</v>
      </c>
      <c r="J90" s="64">
        <f>'Fig 6.2, 6.7, 6.8'!J90</f>
        <v>0</v>
      </c>
      <c r="K90" s="64">
        <f>'Fig 6.2, 6.7, 6.8'!K90</f>
        <v>0</v>
      </c>
      <c r="L90" s="86"/>
      <c r="N90" s="75"/>
      <c r="O90"/>
      <c r="P90"/>
      <c r="Q90"/>
      <c r="R90"/>
      <c r="S90" s="234">
        <f t="shared" si="32"/>
        <v>7</v>
      </c>
      <c r="T90" s="138">
        <v>81</v>
      </c>
      <c r="U90" s="139">
        <f t="shared" si="29"/>
        <v>81</v>
      </c>
      <c r="V90" s="27">
        <f t="shared" si="33"/>
        <v>4761326.0198831903</v>
      </c>
      <c r="W90" s="27">
        <f t="shared" si="34"/>
        <v>27774.401782651941</v>
      </c>
      <c r="X90" s="27">
        <f t="shared" si="35"/>
        <v>6779.7465607168833</v>
      </c>
      <c r="Y90" s="52">
        <f t="shared" si="30"/>
        <v>4754546.2733224733</v>
      </c>
    </row>
    <row r="91" spans="2:25" ht="12" customHeight="1" x14ac:dyDescent="0.35">
      <c r="B91" s="88"/>
      <c r="C91" s="97" t="s">
        <v>4</v>
      </c>
      <c r="D91" s="56"/>
      <c r="E91" s="63">
        <f>'Fig 6.2, 6.7, 6.8'!E91</f>
        <v>0</v>
      </c>
      <c r="F91" s="64">
        <f>'Fig 6.2, 6.7, 6.8'!F91</f>
        <v>0</v>
      </c>
      <c r="G91" s="63">
        <f>'Fig 6.2, 6.7, 6.8'!G91</f>
        <v>0</v>
      </c>
      <c r="H91" s="64">
        <f>'Fig 6.2, 6.7, 6.8'!H91</f>
        <v>0</v>
      </c>
      <c r="I91" s="103">
        <f>'Fig 6.2, 6.7, 6.8'!I91</f>
        <v>0</v>
      </c>
      <c r="J91" s="64">
        <f>'Fig 6.2, 6.7, 6.8'!J91</f>
        <v>0</v>
      </c>
      <c r="K91" s="64">
        <f>'Fig 6.2, 6.7, 6.8'!K91</f>
        <v>0</v>
      </c>
      <c r="L91" s="86"/>
      <c r="N91" s="204"/>
      <c r="O91"/>
      <c r="P91"/>
      <c r="Q91"/>
      <c r="R91"/>
      <c r="S91" s="234">
        <f t="shared" si="32"/>
        <v>7</v>
      </c>
      <c r="T91" s="138">
        <v>82</v>
      </c>
      <c r="U91" s="139">
        <f t="shared" si="29"/>
        <v>82</v>
      </c>
      <c r="V91" s="27">
        <f t="shared" si="33"/>
        <v>4754546.2733224733</v>
      </c>
      <c r="W91" s="27">
        <f t="shared" si="34"/>
        <v>27734.853261047763</v>
      </c>
      <c r="X91" s="27">
        <f t="shared" si="35"/>
        <v>6819.2950823210649</v>
      </c>
      <c r="Y91" s="52">
        <f t="shared" si="30"/>
        <v>4747726.9782401519</v>
      </c>
    </row>
    <row r="92" spans="2:25" ht="12" customHeight="1" x14ac:dyDescent="0.35">
      <c r="B92" s="88"/>
      <c r="C92" s="96" t="s">
        <v>5</v>
      </c>
      <c r="D92" s="94"/>
      <c r="E92" s="159"/>
      <c r="F92" s="113">
        <f>'Fig 6.2, 6.7, 6.8'!F92</f>
        <v>0</v>
      </c>
      <c r="G92" s="114">
        <f>'Fig 6.2, 6.7, 6.8'!G92</f>
        <v>0</v>
      </c>
      <c r="H92" s="113">
        <f>'Fig 6.2, 6.7, 6.8'!H92</f>
        <v>0</v>
      </c>
      <c r="I92" s="127">
        <f>'Fig 6.2, 6.7, 6.8'!I92</f>
        <v>0</v>
      </c>
      <c r="J92" s="113">
        <f>'Fig 6.2, 6.7, 6.8'!J92</f>
        <v>0</v>
      </c>
      <c r="K92" s="113">
        <f>'Fig 6.2, 6.7, 6.8'!K92</f>
        <v>0</v>
      </c>
      <c r="L92" s="86"/>
      <c r="N92" s="204"/>
      <c r="O92"/>
      <c r="P92"/>
      <c r="Q92"/>
      <c r="R92"/>
      <c r="S92" s="234">
        <f t="shared" si="32"/>
        <v>7</v>
      </c>
      <c r="T92" s="138">
        <v>83</v>
      </c>
      <c r="U92" s="139">
        <f t="shared" si="29"/>
        <v>83</v>
      </c>
      <c r="V92" s="27">
        <f t="shared" si="33"/>
        <v>4747726.9782401519</v>
      </c>
      <c r="W92" s="27">
        <f t="shared" si="34"/>
        <v>27695.07403973422</v>
      </c>
      <c r="X92" s="27">
        <f t="shared" si="35"/>
        <v>6859.0743036346057</v>
      </c>
      <c r="Y92" s="52">
        <f t="shared" si="30"/>
        <v>4740867.9039365174</v>
      </c>
    </row>
    <row r="93" spans="2:25" ht="12" customHeight="1" x14ac:dyDescent="0.35">
      <c r="B93" s="88"/>
      <c r="C93" s="97" t="s">
        <v>100</v>
      </c>
      <c r="D93" s="56"/>
      <c r="E93" s="63">
        <f>'Fig 6.2, 6.7, 6.8'!E93</f>
        <v>0</v>
      </c>
      <c r="F93" s="64">
        <f>'Fig 6.2, 6.7, 6.8'!F93</f>
        <v>0</v>
      </c>
      <c r="G93" s="63">
        <f>'Fig 6.2, 6.7, 6.8'!G93</f>
        <v>0</v>
      </c>
      <c r="H93" s="64">
        <f>'Fig 6.2, 6.7, 6.8'!H93</f>
        <v>0</v>
      </c>
      <c r="I93" s="103">
        <f>'Fig 6.2, 6.7, 6.8'!I93</f>
        <v>0</v>
      </c>
      <c r="J93" s="64">
        <f>'Fig 6.2, 6.7, 6.8'!J93</f>
        <v>0</v>
      </c>
      <c r="K93" s="64">
        <f>'Fig 6.2, 6.7, 6.8'!K93</f>
        <v>0</v>
      </c>
      <c r="L93" s="86"/>
      <c r="N93" s="204"/>
      <c r="O93"/>
      <c r="P93"/>
      <c r="Q93"/>
      <c r="R93"/>
      <c r="S93" s="234">
        <f t="shared" si="32"/>
        <v>7</v>
      </c>
      <c r="T93" s="138">
        <v>84</v>
      </c>
      <c r="U93" s="139">
        <f t="shared" si="29"/>
        <v>84</v>
      </c>
      <c r="V93" s="27">
        <f t="shared" si="33"/>
        <v>4740867.9039365174</v>
      </c>
      <c r="W93" s="27">
        <f t="shared" si="34"/>
        <v>27655.062772963021</v>
      </c>
      <c r="X93" s="27">
        <f t="shared" si="35"/>
        <v>6899.0855704058067</v>
      </c>
      <c r="Y93" s="52">
        <f t="shared" si="30"/>
        <v>4733968.8183661113</v>
      </c>
    </row>
    <row r="94" spans="2:25" ht="12" customHeight="1" x14ac:dyDescent="0.35">
      <c r="B94" s="88"/>
      <c r="C94" s="106" t="s">
        <v>86</v>
      </c>
      <c r="D94" s="107"/>
      <c r="E94" s="376">
        <f>'Fig 6.2, 6.7, 6.8'!E94</f>
        <v>0</v>
      </c>
      <c r="F94" s="371">
        <f>'Fig 6.2, 6.7, 6.8'!F94</f>
        <v>0</v>
      </c>
      <c r="G94" s="372">
        <f>'Fig 6.2, 6.7, 6.8'!G94</f>
        <v>0</v>
      </c>
      <c r="H94" s="373">
        <f>'Fig 6.2, 6.7, 6.8'!H94</f>
        <v>0</v>
      </c>
      <c r="I94" s="374">
        <f>'Fig 6.2, 6.7, 6.8'!I94</f>
        <v>0</v>
      </c>
      <c r="J94" s="373">
        <f>'Fig 6.2, 6.7, 6.8'!J94</f>
        <v>0</v>
      </c>
      <c r="K94" s="373">
        <f>'Fig 6.2, 6.7, 6.8'!K94</f>
        <v>0</v>
      </c>
      <c r="L94" s="86"/>
      <c r="N94" s="204"/>
      <c r="O94"/>
      <c r="P94"/>
      <c r="Q94"/>
      <c r="R94"/>
      <c r="S94" s="234">
        <f t="shared" si="32"/>
        <v>8</v>
      </c>
      <c r="T94" s="138">
        <v>85</v>
      </c>
      <c r="U94" s="139">
        <f t="shared" si="29"/>
        <v>85</v>
      </c>
      <c r="V94" s="27">
        <f t="shared" si="33"/>
        <v>4733968.8183661113</v>
      </c>
      <c r="W94" s="27">
        <f t="shared" si="34"/>
        <v>27614.818107135652</v>
      </c>
      <c r="X94" s="27">
        <f t="shared" si="35"/>
        <v>6939.3302362331733</v>
      </c>
      <c r="Y94" s="52">
        <f t="shared" si="30"/>
        <v>4727029.4881298784</v>
      </c>
    </row>
    <row r="95" spans="2:25" ht="12" customHeight="1" x14ac:dyDescent="0.35">
      <c r="B95" s="88"/>
      <c r="C95" s="98" t="s">
        <v>6</v>
      </c>
      <c r="D95" s="128"/>
      <c r="E95" s="159"/>
      <c r="F95" s="113">
        <f>'Fig 6.2, 6.7, 6.8'!F95</f>
        <v>0</v>
      </c>
      <c r="G95" s="114">
        <f>'Fig 6.2, 6.7, 6.8'!G95</f>
        <v>0</v>
      </c>
      <c r="H95" s="113">
        <f>'Fig 6.2, 6.7, 6.8'!H95</f>
        <v>0</v>
      </c>
      <c r="I95" s="127">
        <f>'Fig 6.2, 6.7, 6.8'!I95</f>
        <v>0</v>
      </c>
      <c r="J95" s="113">
        <f>'Fig 6.2, 6.7, 6.8'!J95</f>
        <v>0</v>
      </c>
      <c r="K95" s="113">
        <f>'Fig 6.2, 6.7, 6.8'!K95</f>
        <v>0</v>
      </c>
      <c r="L95" s="86"/>
      <c r="N95" s="204"/>
      <c r="O95"/>
      <c r="P95"/>
      <c r="Q95"/>
      <c r="R95"/>
      <c r="S95" s="234">
        <f t="shared" si="32"/>
        <v>8</v>
      </c>
      <c r="T95" s="138">
        <v>86</v>
      </c>
      <c r="U95" s="139">
        <f t="shared" si="29"/>
        <v>86</v>
      </c>
      <c r="V95" s="27">
        <f t="shared" si="33"/>
        <v>4727029.4881298784</v>
      </c>
      <c r="W95" s="27">
        <f t="shared" si="34"/>
        <v>27574.338680757624</v>
      </c>
      <c r="X95" s="27">
        <f t="shared" si="35"/>
        <v>6979.8096626112001</v>
      </c>
      <c r="Y95" s="52">
        <f t="shared" si="30"/>
        <v>4720049.6784672672</v>
      </c>
    </row>
    <row r="96" spans="2:25" ht="12" customHeight="1" x14ac:dyDescent="0.35">
      <c r="B96" s="88"/>
      <c r="C96" s="97" t="s">
        <v>74</v>
      </c>
      <c r="D96" s="57"/>
      <c r="E96" s="67">
        <f>'Fig 6.2, 6.7, 6.8'!E96</f>
        <v>0</v>
      </c>
      <c r="F96" s="68">
        <f>'Fig 6.2, 6.7, 6.8'!F96</f>
        <v>0</v>
      </c>
      <c r="G96" s="67">
        <f>'Fig 6.2, 6.7, 6.8'!G96</f>
        <v>0</v>
      </c>
      <c r="H96" s="68">
        <f>'Fig 6.2, 6.7, 6.8'!H96</f>
        <v>0</v>
      </c>
      <c r="I96" s="124">
        <f>'Fig 6.2, 6.7, 6.8'!I96</f>
        <v>0</v>
      </c>
      <c r="J96" s="68">
        <f>'Fig 6.2, 6.7, 6.8'!J96</f>
        <v>0</v>
      </c>
      <c r="K96" s="68">
        <f>'Fig 6.2, 6.7, 6.8'!K96</f>
        <v>0</v>
      </c>
      <c r="L96" s="86"/>
      <c r="N96" s="204"/>
      <c r="O96"/>
      <c r="P96"/>
      <c r="Q96"/>
      <c r="R96"/>
      <c r="S96" s="234">
        <f t="shared" si="32"/>
        <v>8</v>
      </c>
      <c r="T96" s="138">
        <v>87</v>
      </c>
      <c r="U96" s="139">
        <f t="shared" si="29"/>
        <v>87</v>
      </c>
      <c r="V96" s="27">
        <f t="shared" si="33"/>
        <v>4720049.6784672672</v>
      </c>
      <c r="W96" s="27">
        <f t="shared" si="34"/>
        <v>27533.623124392394</v>
      </c>
      <c r="X96" s="27">
        <f t="shared" si="35"/>
        <v>7020.5252189764324</v>
      </c>
      <c r="Y96" s="52">
        <f t="shared" si="30"/>
        <v>4713029.1532482905</v>
      </c>
    </row>
    <row r="97" spans="1:25" ht="12" customHeight="1" x14ac:dyDescent="0.35">
      <c r="B97" s="88"/>
      <c r="C97" s="97" t="s">
        <v>7</v>
      </c>
      <c r="D97" s="167">
        <v>0.03</v>
      </c>
      <c r="E97" s="67">
        <f>'Fig 6.2, 6.7, 6.8'!E97</f>
        <v>0</v>
      </c>
      <c r="F97" s="68">
        <f>'Fig 6.2, 6.7, 6.8'!F97</f>
        <v>0</v>
      </c>
      <c r="G97" s="67">
        <f>'Fig 6.2, 6.7, 6.8'!G97</f>
        <v>0</v>
      </c>
      <c r="H97" s="68">
        <f>'Fig 6.2, 6.7, 6.8'!H97</f>
        <v>0</v>
      </c>
      <c r="I97" s="124">
        <f>'Fig 6.2, 6.7, 6.8'!I97</f>
        <v>0</v>
      </c>
      <c r="J97" s="68">
        <f>'Fig 6.2, 6.7, 6.8'!J97</f>
        <v>0</v>
      </c>
      <c r="K97" s="68">
        <f>'Fig 6.2, 6.7, 6.8'!K97</f>
        <v>0</v>
      </c>
      <c r="L97" s="86"/>
      <c r="N97" s="204"/>
      <c r="O97"/>
      <c r="P97"/>
      <c r="Q97"/>
      <c r="R97"/>
      <c r="S97" s="234">
        <f t="shared" si="32"/>
        <v>8</v>
      </c>
      <c r="T97" s="138">
        <v>88</v>
      </c>
      <c r="U97" s="139">
        <f t="shared" si="29"/>
        <v>88</v>
      </c>
      <c r="V97" s="27">
        <f t="shared" si="33"/>
        <v>4713029.1532482905</v>
      </c>
      <c r="W97" s="27">
        <f t="shared" si="34"/>
        <v>27492.67006061503</v>
      </c>
      <c r="X97" s="27">
        <f t="shared" si="35"/>
        <v>7061.4782827537956</v>
      </c>
      <c r="Y97" s="52">
        <f t="shared" si="30"/>
        <v>4705967.6749655372</v>
      </c>
    </row>
    <row r="98" spans="1:25" ht="12" customHeight="1" x14ac:dyDescent="0.35">
      <c r="B98" s="88"/>
      <c r="C98" s="97" t="s">
        <v>178</v>
      </c>
      <c r="D98" s="168">
        <v>4.4999999999999998E-2</v>
      </c>
      <c r="E98" s="63">
        <f>'Fig 6.2, 6.7, 6.8'!E98</f>
        <v>0</v>
      </c>
      <c r="F98" s="64">
        <f>'Fig 6.2, 6.7, 6.8'!F98</f>
        <v>0</v>
      </c>
      <c r="G98" s="63">
        <f>'Fig 6.2, 6.7, 6.8'!G98</f>
        <v>0</v>
      </c>
      <c r="H98" s="64">
        <f>'Fig 6.2, 6.7, 6.8'!H98</f>
        <v>0</v>
      </c>
      <c r="I98" s="103">
        <f>'Fig 6.2, 6.7, 6.8'!I98</f>
        <v>0</v>
      </c>
      <c r="J98" s="64">
        <f>'Fig 6.2, 6.7, 6.8'!J98</f>
        <v>0</v>
      </c>
      <c r="K98" s="64">
        <f>'Fig 6.2, 6.7, 6.8'!K98</f>
        <v>0</v>
      </c>
      <c r="L98" s="86"/>
      <c r="N98"/>
      <c r="O98"/>
      <c r="P98"/>
      <c r="Q98"/>
      <c r="R98"/>
      <c r="S98" s="234">
        <f t="shared" si="32"/>
        <v>8</v>
      </c>
      <c r="T98" s="138">
        <v>89</v>
      </c>
      <c r="U98" s="139">
        <f t="shared" si="29"/>
        <v>89</v>
      </c>
      <c r="V98" s="27">
        <f t="shared" si="33"/>
        <v>4705967.6749655372</v>
      </c>
      <c r="W98" s="27">
        <f t="shared" si="34"/>
        <v>27451.478103965634</v>
      </c>
      <c r="X98" s="27">
        <f t="shared" si="35"/>
        <v>7102.6702394031918</v>
      </c>
      <c r="Y98" s="52">
        <f t="shared" si="30"/>
        <v>4698865.0047261342</v>
      </c>
    </row>
    <row r="99" spans="1:25" ht="12.5" customHeight="1" x14ac:dyDescent="0.35">
      <c r="B99" s="88"/>
      <c r="C99" s="97" t="s">
        <v>8</v>
      </c>
      <c r="D99" s="57"/>
      <c r="E99" s="67">
        <f>'Fig 6.2, 6.7, 6.8'!E99</f>
        <v>0</v>
      </c>
      <c r="F99" s="68">
        <f>'Fig 6.2, 6.7, 6.8'!F99</f>
        <v>0</v>
      </c>
      <c r="G99" s="67">
        <f>'Fig 6.2, 6.7, 6.8'!G99</f>
        <v>0</v>
      </c>
      <c r="H99" s="68">
        <f>'Fig 6.2, 6.7, 6.8'!H99</f>
        <v>0</v>
      </c>
      <c r="I99" s="124">
        <f>'Fig 6.2, 6.7, 6.8'!I99</f>
        <v>0</v>
      </c>
      <c r="J99" s="68">
        <f>'Fig 6.2, 6.7, 6.8'!J99</f>
        <v>0</v>
      </c>
      <c r="K99" s="68">
        <f>'Fig 6.2, 6.7, 6.8'!K99</f>
        <v>0</v>
      </c>
      <c r="L99" s="86"/>
      <c r="N99"/>
      <c r="O99"/>
      <c r="P99"/>
      <c r="Q99"/>
      <c r="R99"/>
      <c r="S99" s="234">
        <f t="shared" si="32"/>
        <v>8</v>
      </c>
      <c r="T99" s="138">
        <v>90</v>
      </c>
      <c r="U99" s="139">
        <f t="shared" si="29"/>
        <v>90</v>
      </c>
      <c r="V99" s="27">
        <f t="shared" si="33"/>
        <v>4698865.0047261342</v>
      </c>
      <c r="W99" s="27">
        <f t="shared" si="34"/>
        <v>27410.04586090245</v>
      </c>
      <c r="X99" s="27">
        <f t="shared" si="35"/>
        <v>7144.1024824663782</v>
      </c>
      <c r="Y99" s="52">
        <f t="shared" si="30"/>
        <v>4691720.9022436682</v>
      </c>
    </row>
    <row r="100" spans="1:25" ht="12" customHeight="1" x14ac:dyDescent="0.35">
      <c r="B100" s="88"/>
      <c r="C100" s="106" t="s">
        <v>87</v>
      </c>
      <c r="D100" s="107"/>
      <c r="E100" s="376">
        <f>'Fig 6.2, 6.7, 6.8'!E100</f>
        <v>0</v>
      </c>
      <c r="F100" s="375">
        <f>'Fig 6.2, 6.7, 6.8'!F100</f>
        <v>0</v>
      </c>
      <c r="G100" s="372">
        <f>'Fig 6.2, 6.7, 6.8'!G100</f>
        <v>0</v>
      </c>
      <c r="H100" s="373">
        <f>'Fig 6.2, 6.7, 6.8'!H100</f>
        <v>0</v>
      </c>
      <c r="I100" s="374">
        <f>'Fig 6.2, 6.7, 6.8'!I100</f>
        <v>0</v>
      </c>
      <c r="J100" s="373">
        <f>'Fig 6.2, 6.7, 6.8'!J100</f>
        <v>0</v>
      </c>
      <c r="K100" s="373">
        <f>'Fig 6.2, 6.7, 6.8'!K100</f>
        <v>0</v>
      </c>
      <c r="L100" s="86"/>
      <c r="N100"/>
      <c r="O100"/>
      <c r="P100"/>
      <c r="Q100"/>
      <c r="R100"/>
      <c r="S100" s="234">
        <f t="shared" si="32"/>
        <v>8</v>
      </c>
      <c r="T100" s="138">
        <v>91</v>
      </c>
      <c r="U100" s="139">
        <f t="shared" si="29"/>
        <v>91</v>
      </c>
      <c r="V100" s="27">
        <f t="shared" si="33"/>
        <v>4691720.9022436682</v>
      </c>
      <c r="W100" s="27">
        <f t="shared" si="34"/>
        <v>27368.371929754729</v>
      </c>
      <c r="X100" s="27">
        <f t="shared" si="35"/>
        <v>7185.7764136140968</v>
      </c>
      <c r="Y100" s="52">
        <f t="shared" si="30"/>
        <v>4684535.1258300543</v>
      </c>
    </row>
    <row r="101" spans="1:25" ht="12" customHeight="1" x14ac:dyDescent="0.35">
      <c r="B101" s="88"/>
      <c r="C101" s="96" t="s">
        <v>76</v>
      </c>
      <c r="D101" s="95"/>
      <c r="E101" s="162"/>
      <c r="F101" s="55">
        <f>'Fig 6.2, 6.7, 6.8'!F101</f>
        <v>0</v>
      </c>
      <c r="G101" s="54">
        <f>'Fig 6.2, 6.7, 6.8'!G101</f>
        <v>0</v>
      </c>
      <c r="H101" s="55">
        <f>'Fig 6.2, 6.7, 6.8'!H101</f>
        <v>0</v>
      </c>
      <c r="I101" s="122">
        <f>'Fig 6.2, 6.7, 6.8'!I101</f>
        <v>0</v>
      </c>
      <c r="J101" s="55">
        <f>'Fig 6.2, 6.7, 6.8'!J101</f>
        <v>0</v>
      </c>
      <c r="K101" s="55">
        <f>'Fig 6.2, 6.7, 6.8'!K101</f>
        <v>0</v>
      </c>
      <c r="L101" s="86"/>
      <c r="N101"/>
      <c r="O101"/>
      <c r="P101"/>
      <c r="Q101"/>
      <c r="R101"/>
      <c r="S101" s="234">
        <f t="shared" si="32"/>
        <v>8</v>
      </c>
      <c r="T101" s="138">
        <v>92</v>
      </c>
      <c r="U101" s="139">
        <f t="shared" si="29"/>
        <v>92</v>
      </c>
      <c r="V101" s="27">
        <f t="shared" si="33"/>
        <v>4684535.1258300543</v>
      </c>
      <c r="W101" s="27">
        <f t="shared" si="34"/>
        <v>27326.454900675311</v>
      </c>
      <c r="X101" s="27">
        <f t="shared" si="35"/>
        <v>7227.693442693514</v>
      </c>
      <c r="Y101" s="52">
        <f t="shared" si="30"/>
        <v>4677307.4323873604</v>
      </c>
    </row>
    <row r="102" spans="1:25" ht="12" customHeight="1" x14ac:dyDescent="0.35">
      <c r="B102" s="88"/>
      <c r="C102" s="97" t="s">
        <v>10</v>
      </c>
      <c r="D102" s="57"/>
      <c r="E102" s="65">
        <f>'Fig 6.2, 6.7, 6.8'!E102</f>
        <v>0</v>
      </c>
      <c r="F102" s="66">
        <f>'Fig 6.2, 6.7, 6.8'!F102</f>
        <v>0</v>
      </c>
      <c r="G102" s="65">
        <f>'Fig 6.2, 6.7, 6.8'!G102</f>
        <v>0</v>
      </c>
      <c r="H102" s="66">
        <f>'Fig 6.2, 6.7, 6.8'!H102</f>
        <v>0</v>
      </c>
      <c r="I102" s="123">
        <f>'Fig 6.2, 6.7, 6.8'!I102</f>
        <v>0</v>
      </c>
      <c r="J102" s="66">
        <f>'Fig 6.2, 6.7, 6.8'!J102</f>
        <v>0</v>
      </c>
      <c r="K102" s="66">
        <f>'Fig 6.2, 6.7, 6.8'!K102</f>
        <v>0</v>
      </c>
      <c r="L102" s="86"/>
      <c r="N102"/>
      <c r="O102"/>
      <c r="P102"/>
      <c r="Q102"/>
      <c r="R102"/>
      <c r="S102" s="234">
        <f t="shared" si="32"/>
        <v>8</v>
      </c>
      <c r="T102" s="138">
        <v>93</v>
      </c>
      <c r="U102" s="139">
        <f t="shared" si="29"/>
        <v>93</v>
      </c>
      <c r="V102" s="27">
        <f t="shared" si="33"/>
        <v>4677307.4323873604</v>
      </c>
      <c r="W102" s="27">
        <f t="shared" si="34"/>
        <v>27284.293355592934</v>
      </c>
      <c r="X102" s="27">
        <f t="shared" si="35"/>
        <v>7269.8549877758924</v>
      </c>
      <c r="Y102" s="52">
        <f t="shared" si="30"/>
        <v>4670037.5773995845</v>
      </c>
    </row>
    <row r="103" spans="1:25" ht="12" customHeight="1" x14ac:dyDescent="0.35">
      <c r="B103" s="88"/>
      <c r="C103" s="96" t="s">
        <v>77</v>
      </c>
      <c r="D103" s="95"/>
      <c r="E103" s="162"/>
      <c r="F103" s="55">
        <f>'Fig 6.2, 6.7, 6.8'!F103</f>
        <v>0</v>
      </c>
      <c r="G103" s="54">
        <f>'Fig 6.2, 6.7, 6.8'!G103</f>
        <v>0</v>
      </c>
      <c r="H103" s="55">
        <f>'Fig 6.2, 6.7, 6.8'!H103</f>
        <v>0</v>
      </c>
      <c r="I103" s="122">
        <f>'Fig 6.2, 6.7, 6.8'!I103</f>
        <v>0</v>
      </c>
      <c r="J103" s="55">
        <f>'Fig 6.2, 6.7, 6.8'!J103</f>
        <v>0</v>
      </c>
      <c r="K103" s="55">
        <f>'Fig 6.2, 6.7, 6.8'!K103</f>
        <v>0</v>
      </c>
      <c r="L103" s="86"/>
      <c r="N103"/>
      <c r="O103"/>
      <c r="P103"/>
      <c r="Q103"/>
      <c r="R103"/>
      <c r="S103" s="234">
        <f t="shared" si="32"/>
        <v>8</v>
      </c>
      <c r="T103" s="138">
        <v>94</v>
      </c>
      <c r="U103" s="139">
        <f t="shared" si="29"/>
        <v>94</v>
      </c>
      <c r="V103" s="27">
        <f t="shared" si="33"/>
        <v>4670037.5773995845</v>
      </c>
      <c r="W103" s="27">
        <f t="shared" si="34"/>
        <v>27241.885868164241</v>
      </c>
      <c r="X103" s="27">
        <f t="shared" si="35"/>
        <v>7312.2624752045849</v>
      </c>
      <c r="Y103" s="52">
        <f t="shared" si="30"/>
        <v>4662725.3149243798</v>
      </c>
    </row>
    <row r="104" spans="1:25" ht="12" customHeight="1" x14ac:dyDescent="0.35">
      <c r="B104" s="88"/>
      <c r="C104" s="81" t="s">
        <v>11</v>
      </c>
      <c r="D104" s="57"/>
      <c r="E104" s="65">
        <f>'Fig 6.2, 6.7, 6.8'!E104</f>
        <v>0</v>
      </c>
      <c r="F104" s="66">
        <f>'Fig 6.2, 6.7, 6.8'!F104</f>
        <v>0</v>
      </c>
      <c r="G104" s="65">
        <f>'Fig 6.2, 6.7, 6.8'!G104</f>
        <v>0</v>
      </c>
      <c r="H104" s="66">
        <f>'Fig 6.2, 6.7, 6.8'!H104</f>
        <v>0</v>
      </c>
      <c r="I104" s="123">
        <f>'Fig 6.2, 6.7, 6.8'!I104</f>
        <v>0</v>
      </c>
      <c r="J104" s="66">
        <f>'Fig 6.2, 6.7, 6.8'!J104</f>
        <v>0</v>
      </c>
      <c r="K104" s="66">
        <f>'Fig 6.2, 6.7, 6.8'!K104</f>
        <v>0</v>
      </c>
      <c r="L104" s="86"/>
      <c r="N104"/>
      <c r="O104"/>
      <c r="P104"/>
      <c r="Q104"/>
      <c r="R104"/>
      <c r="S104" s="234">
        <f t="shared" si="32"/>
        <v>8</v>
      </c>
      <c r="T104" s="138">
        <v>95</v>
      </c>
      <c r="U104" s="139">
        <f t="shared" si="29"/>
        <v>95</v>
      </c>
      <c r="V104" s="27">
        <f t="shared" si="33"/>
        <v>4662725.3149243798</v>
      </c>
      <c r="W104" s="27">
        <f t="shared" si="34"/>
        <v>27199.231003725548</v>
      </c>
      <c r="X104" s="27">
        <f t="shared" si="35"/>
        <v>7354.9173396432789</v>
      </c>
      <c r="Y104" s="52">
        <f t="shared" si="30"/>
        <v>4655370.3975847363</v>
      </c>
    </row>
    <row r="105" spans="1:25" ht="12" customHeight="1" x14ac:dyDescent="0.35">
      <c r="B105" s="88"/>
      <c r="C105" s="96" t="s">
        <v>75</v>
      </c>
      <c r="D105" s="95"/>
      <c r="E105" s="161"/>
      <c r="F105" s="113">
        <f>'Fig 6.2, 6.7, 6.8'!F105</f>
        <v>0</v>
      </c>
      <c r="G105" s="114">
        <f>'Fig 6.2, 6.7, 6.8'!G105</f>
        <v>0</v>
      </c>
      <c r="H105" s="113">
        <f>'Fig 6.2, 6.7, 6.8'!H105</f>
        <v>0</v>
      </c>
      <c r="I105" s="127">
        <f>'Fig 6.2, 6.7, 6.8'!I105</f>
        <v>0</v>
      </c>
      <c r="J105" s="113">
        <f>'Fig 6.2, 6.7, 6.8'!J105</f>
        <v>0</v>
      </c>
      <c r="K105" s="113">
        <f>'Fig 6.2, 6.7, 6.8'!K105</f>
        <v>0</v>
      </c>
      <c r="L105" s="86"/>
      <c r="N105"/>
      <c r="O105"/>
      <c r="P105"/>
      <c r="Q105"/>
      <c r="R105"/>
      <c r="S105" s="234">
        <f t="shared" si="32"/>
        <v>8</v>
      </c>
      <c r="T105" s="138">
        <v>96</v>
      </c>
      <c r="U105" s="139">
        <f t="shared" si="29"/>
        <v>96</v>
      </c>
      <c r="V105" s="27">
        <f t="shared" si="33"/>
        <v>4655370.3975847363</v>
      </c>
      <c r="W105" s="27">
        <f t="shared" si="34"/>
        <v>27156.327319244298</v>
      </c>
      <c r="X105" s="27">
        <f t="shared" si="35"/>
        <v>7397.8210241245297</v>
      </c>
      <c r="Y105" s="52">
        <f t="shared" si="30"/>
        <v>4647972.5765606118</v>
      </c>
    </row>
    <row r="106" spans="1:25" ht="12" customHeight="1" x14ac:dyDescent="0.35">
      <c r="B106" s="88"/>
      <c r="C106" s="97" t="s">
        <v>9</v>
      </c>
      <c r="D106" s="57"/>
      <c r="E106" s="65">
        <f>'Fig 6.2, 6.7, 6.8'!E106</f>
        <v>0</v>
      </c>
      <c r="F106" s="66">
        <f>'Fig 6.2, 6.7, 6.8'!F106</f>
        <v>0</v>
      </c>
      <c r="G106" s="65">
        <f>'Fig 6.2, 6.7, 6.8'!G106</f>
        <v>0</v>
      </c>
      <c r="H106" s="66">
        <f>'Fig 6.2, 6.7, 6.8'!H106</f>
        <v>0</v>
      </c>
      <c r="I106" s="123">
        <f>'Fig 6.2, 6.7, 6.8'!I106</f>
        <v>0</v>
      </c>
      <c r="J106" s="66">
        <f>'Fig 6.2, 6.7, 6.8'!J106</f>
        <v>0</v>
      </c>
      <c r="K106" s="66">
        <f>'Fig 6.2, 6.7, 6.8'!K106</f>
        <v>0</v>
      </c>
      <c r="L106" s="86"/>
      <c r="N106"/>
      <c r="O106"/>
      <c r="P106"/>
      <c r="Q106"/>
      <c r="R106"/>
      <c r="S106" s="234">
        <f t="shared" si="32"/>
        <v>9</v>
      </c>
      <c r="T106" s="138">
        <v>97</v>
      </c>
      <c r="U106" s="139">
        <f t="shared" si="29"/>
        <v>97</v>
      </c>
      <c r="V106" s="27">
        <f t="shared" si="33"/>
        <v>4647972.5765606118</v>
      </c>
      <c r="W106" s="27">
        <f t="shared" si="34"/>
        <v>27113.173363270234</v>
      </c>
      <c r="X106" s="27">
        <f t="shared" si="35"/>
        <v>7440.974980098591</v>
      </c>
      <c r="Y106" s="52">
        <f t="shared" si="30"/>
        <v>4640531.6015805136</v>
      </c>
    </row>
    <row r="107" spans="1:25" ht="12" customHeight="1" x14ac:dyDescent="0.35">
      <c r="B107" s="88"/>
      <c r="C107" s="241" t="s">
        <v>208</v>
      </c>
      <c r="D107" s="242"/>
      <c r="E107" s="243">
        <f t="shared" ref="E107:K107" si="37">E100+E102+E104+E106-E164</f>
        <v>0</v>
      </c>
      <c r="F107" s="132">
        <f t="shared" si="37"/>
        <v>0</v>
      </c>
      <c r="G107" s="243">
        <f t="shared" si="37"/>
        <v>0</v>
      </c>
      <c r="H107" s="132">
        <f t="shared" si="37"/>
        <v>0</v>
      </c>
      <c r="I107" s="244">
        <f t="shared" si="37"/>
        <v>0</v>
      </c>
      <c r="J107" s="132">
        <f t="shared" si="37"/>
        <v>0</v>
      </c>
      <c r="K107" s="245">
        <f t="shared" si="37"/>
        <v>0</v>
      </c>
      <c r="L107" s="86"/>
      <c r="N107"/>
      <c r="O107"/>
      <c r="P107"/>
      <c r="Q107"/>
      <c r="R107"/>
      <c r="S107" s="234">
        <f t="shared" si="32"/>
        <v>9</v>
      </c>
      <c r="T107" s="138">
        <v>98</v>
      </c>
      <c r="U107" s="139">
        <f t="shared" si="29"/>
        <v>98</v>
      </c>
      <c r="V107" s="27">
        <f t="shared" si="33"/>
        <v>4640531.6015805136</v>
      </c>
      <c r="W107" s="27">
        <f t="shared" si="34"/>
        <v>27069.767675886327</v>
      </c>
      <c r="X107" s="27">
        <f t="shared" si="35"/>
        <v>7484.3806674825</v>
      </c>
      <c r="Y107" s="52">
        <f t="shared" si="30"/>
        <v>4633047.2209130311</v>
      </c>
    </row>
    <row r="108" spans="1:25" ht="12" customHeight="1" x14ac:dyDescent="0.35">
      <c r="B108" s="88"/>
      <c r="C108" s="99" t="s">
        <v>101</v>
      </c>
      <c r="D108" s="157">
        <f>-E8</f>
        <v>-51937.5</v>
      </c>
      <c r="E108" s="61">
        <v>0</v>
      </c>
      <c r="F108" s="62">
        <v>0</v>
      </c>
      <c r="G108" s="61">
        <v>0</v>
      </c>
      <c r="H108" s="62">
        <v>0</v>
      </c>
      <c r="I108" s="71">
        <v>0</v>
      </c>
      <c r="J108" s="62">
        <v>0</v>
      </c>
      <c r="K108" s="82"/>
      <c r="L108" s="86"/>
      <c r="N108"/>
      <c r="O108"/>
      <c r="P108"/>
      <c r="Q108"/>
      <c r="R108"/>
      <c r="S108" s="234">
        <f t="shared" si="32"/>
        <v>9</v>
      </c>
      <c r="T108" s="138">
        <v>99</v>
      </c>
      <c r="U108" s="139">
        <f t="shared" si="29"/>
        <v>99</v>
      </c>
      <c r="V108" s="27">
        <f t="shared" si="33"/>
        <v>4633047.2209130311</v>
      </c>
      <c r="W108" s="27">
        <f t="shared" si="34"/>
        <v>27026.108788659345</v>
      </c>
      <c r="X108" s="27">
        <f t="shared" si="35"/>
        <v>7528.0395547094795</v>
      </c>
      <c r="Y108" s="52">
        <f t="shared" si="30"/>
        <v>4625519.1813583216</v>
      </c>
    </row>
    <row r="109" spans="1:25" ht="12" customHeight="1" x14ac:dyDescent="0.35">
      <c r="B109" s="88"/>
      <c r="C109" s="81" t="s">
        <v>23</v>
      </c>
      <c r="D109" s="57"/>
      <c r="E109" s="63">
        <f>-$D$11</f>
        <v>-414649.78012042592</v>
      </c>
      <c r="F109" s="64">
        <f>$E$109</f>
        <v>-414649.78012042592</v>
      </c>
      <c r="G109" s="63">
        <f>$E$109</f>
        <v>-414649.78012042592</v>
      </c>
      <c r="H109" s="64">
        <f>$E$109</f>
        <v>-414649.78012042592</v>
      </c>
      <c r="I109" s="103">
        <f>$E$109</f>
        <v>-414649.78012042592</v>
      </c>
      <c r="J109" s="64">
        <f>$E$109</f>
        <v>-414649.78012042592</v>
      </c>
      <c r="K109" s="82"/>
      <c r="L109" s="86"/>
      <c r="N109"/>
      <c r="O109"/>
      <c r="P109"/>
      <c r="Q109"/>
      <c r="R109"/>
      <c r="S109" s="234">
        <f t="shared" si="32"/>
        <v>9</v>
      </c>
      <c r="T109" s="138">
        <v>100</v>
      </c>
      <c r="U109" s="139">
        <f t="shared" si="29"/>
        <v>100</v>
      </c>
      <c r="V109" s="27">
        <f t="shared" si="33"/>
        <v>4625519.1813583216</v>
      </c>
      <c r="W109" s="27">
        <f t="shared" si="34"/>
        <v>26982.195224590207</v>
      </c>
      <c r="X109" s="27">
        <f t="shared" si="35"/>
        <v>7571.9531187786188</v>
      </c>
      <c r="Y109" s="52">
        <f t="shared" si="30"/>
        <v>4617947.2282395428</v>
      </c>
    </row>
    <row r="110" spans="1:25" ht="12" customHeight="1" x14ac:dyDescent="0.35">
      <c r="B110" s="88"/>
      <c r="C110" s="106" t="s">
        <v>113</v>
      </c>
      <c r="D110" s="107"/>
      <c r="E110" s="131">
        <f>E107+E108+E109</f>
        <v>-414649.78012042592</v>
      </c>
      <c r="F110" s="146">
        <f t="shared" ref="F110:J110" si="38">F107+F108+F109</f>
        <v>-414649.78012042592</v>
      </c>
      <c r="G110" s="131">
        <f t="shared" si="38"/>
        <v>-414649.78012042592</v>
      </c>
      <c r="H110" s="132">
        <f t="shared" si="38"/>
        <v>-414649.78012042592</v>
      </c>
      <c r="I110" s="133">
        <f t="shared" si="38"/>
        <v>-414649.78012042592</v>
      </c>
      <c r="J110" s="132">
        <f t="shared" si="38"/>
        <v>-414649.78012042592</v>
      </c>
      <c r="K110" s="134"/>
      <c r="L110" s="86"/>
      <c r="N110"/>
      <c r="O110"/>
      <c r="P110"/>
      <c r="Q110"/>
      <c r="R110"/>
      <c r="S110" s="234">
        <f t="shared" si="32"/>
        <v>9</v>
      </c>
      <c r="T110" s="138">
        <v>101</v>
      </c>
      <c r="U110" s="139">
        <f t="shared" si="29"/>
        <v>101</v>
      </c>
      <c r="V110" s="27">
        <f t="shared" si="33"/>
        <v>4617947.2282395428</v>
      </c>
      <c r="W110" s="27">
        <f t="shared" si="34"/>
        <v>26938.025498063998</v>
      </c>
      <c r="X110" s="27">
        <f t="shared" si="35"/>
        <v>7616.1228453048279</v>
      </c>
      <c r="Y110" s="52">
        <f t="shared" si="30"/>
        <v>4610331.1053942377</v>
      </c>
    </row>
    <row r="111" spans="1:25" ht="12" customHeight="1" x14ac:dyDescent="0.35">
      <c r="B111" s="88"/>
      <c r="C111" s="100" t="s">
        <v>195</v>
      </c>
      <c r="D111" s="58"/>
      <c r="E111" s="61">
        <f t="shared" ref="E111:J111" si="39">-$D$24</f>
        <v>-201818.18181818182</v>
      </c>
      <c r="F111" s="62">
        <f t="shared" si="39"/>
        <v>-201818.18181818182</v>
      </c>
      <c r="G111" s="61">
        <f t="shared" si="39"/>
        <v>-201818.18181818182</v>
      </c>
      <c r="H111" s="62">
        <f t="shared" si="39"/>
        <v>-201818.18181818182</v>
      </c>
      <c r="I111" s="71">
        <f t="shared" si="39"/>
        <v>-201818.18181818182</v>
      </c>
      <c r="J111" s="62">
        <f t="shared" si="39"/>
        <v>-201818.18181818182</v>
      </c>
      <c r="K111" s="82"/>
      <c r="L111" s="86"/>
      <c r="N111"/>
      <c r="O111"/>
      <c r="P111"/>
      <c r="Q111"/>
      <c r="R111"/>
      <c r="S111" s="234">
        <f t="shared" si="32"/>
        <v>9</v>
      </c>
      <c r="T111" s="138">
        <v>102</v>
      </c>
      <c r="U111" s="139">
        <f t="shared" si="29"/>
        <v>102</v>
      </c>
      <c r="V111" s="27">
        <f t="shared" si="33"/>
        <v>4610331.1053942377</v>
      </c>
      <c r="W111" s="27">
        <f t="shared" si="34"/>
        <v>26893.598114799723</v>
      </c>
      <c r="X111" s="27">
        <f t="shared" si="35"/>
        <v>7660.5502285691055</v>
      </c>
      <c r="Y111" s="52">
        <f t="shared" si="30"/>
        <v>4602670.5551656689</v>
      </c>
    </row>
    <row r="112" spans="1:25" ht="12" customHeight="1" x14ac:dyDescent="0.35">
      <c r="A112" s="258"/>
      <c r="B112" s="88"/>
      <c r="C112" s="100" t="s">
        <v>196</v>
      </c>
      <c r="D112" s="58"/>
      <c r="E112" s="69">
        <f>E38</f>
        <v>0</v>
      </c>
      <c r="F112" s="70">
        <f t="shared" ref="F112:J112" si="40">F38</f>
        <v>0</v>
      </c>
      <c r="G112" s="69">
        <f t="shared" si="40"/>
        <v>0</v>
      </c>
      <c r="H112" s="70">
        <f t="shared" si="40"/>
        <v>0</v>
      </c>
      <c r="I112" s="125">
        <f t="shared" si="40"/>
        <v>0</v>
      </c>
      <c r="J112" s="70">
        <f t="shared" si="40"/>
        <v>0</v>
      </c>
      <c r="K112" s="83"/>
      <c r="L112" s="86"/>
      <c r="N112"/>
      <c r="O112"/>
      <c r="P112"/>
      <c r="Q112"/>
      <c r="R112"/>
      <c r="S112" s="234">
        <f t="shared" si="32"/>
        <v>9</v>
      </c>
      <c r="T112" s="138">
        <v>103</v>
      </c>
      <c r="U112" s="139">
        <f t="shared" si="29"/>
        <v>103</v>
      </c>
      <c r="V112" s="27">
        <f t="shared" si="33"/>
        <v>4602670.5551656689</v>
      </c>
      <c r="W112" s="27">
        <f t="shared" si="34"/>
        <v>26848.911571799734</v>
      </c>
      <c r="X112" s="27">
        <f t="shared" si="35"/>
        <v>7705.2367715690925</v>
      </c>
      <c r="Y112" s="52">
        <f t="shared" si="30"/>
        <v>4594965.3183941003</v>
      </c>
    </row>
    <row r="113" spans="1:25" ht="12" customHeight="1" x14ac:dyDescent="0.35">
      <c r="A113" s="258"/>
      <c r="B113" s="88"/>
      <c r="C113" s="100" t="s">
        <v>197</v>
      </c>
      <c r="D113" s="58"/>
      <c r="E113" s="69">
        <f>E48</f>
        <v>0</v>
      </c>
      <c r="F113" s="70">
        <f t="shared" ref="F113:J113" si="41">F48</f>
        <v>0</v>
      </c>
      <c r="G113" s="69">
        <f t="shared" si="41"/>
        <v>0</v>
      </c>
      <c r="H113" s="70">
        <f t="shared" si="41"/>
        <v>0</v>
      </c>
      <c r="I113" s="125">
        <f t="shared" si="41"/>
        <v>0</v>
      </c>
      <c r="J113" s="70">
        <f t="shared" si="41"/>
        <v>0</v>
      </c>
      <c r="K113" s="83"/>
      <c r="L113" s="86"/>
      <c r="N113"/>
      <c r="O113"/>
      <c r="P113"/>
      <c r="Q113"/>
      <c r="R113"/>
      <c r="S113" s="234">
        <f t="shared" si="32"/>
        <v>9</v>
      </c>
      <c r="T113" s="138">
        <v>104</v>
      </c>
      <c r="U113" s="139">
        <f t="shared" si="29"/>
        <v>104</v>
      </c>
      <c r="V113" s="27">
        <f t="shared" si="33"/>
        <v>4594965.3183941003</v>
      </c>
      <c r="W113" s="27">
        <f t="shared" si="34"/>
        <v>26803.964357298915</v>
      </c>
      <c r="X113" s="27">
        <f t="shared" si="35"/>
        <v>7750.183986069912</v>
      </c>
      <c r="Y113" s="52">
        <f t="shared" si="30"/>
        <v>4587215.1344080307</v>
      </c>
    </row>
    <row r="114" spans="1:25" ht="12" customHeight="1" x14ac:dyDescent="0.35">
      <c r="A114" s="258"/>
      <c r="B114" s="88"/>
      <c r="C114" s="100" t="s">
        <v>200</v>
      </c>
      <c r="D114" s="58"/>
      <c r="E114" s="69">
        <f>E61-IF(E84=$D$3,E64,0)</f>
        <v>0</v>
      </c>
      <c r="F114" s="70">
        <f t="shared" ref="F114:J114" si="42">F61-IF(F84=$D$3,F64,0)</f>
        <v>0</v>
      </c>
      <c r="G114" s="69">
        <f t="shared" si="42"/>
        <v>0</v>
      </c>
      <c r="H114" s="70">
        <f t="shared" si="42"/>
        <v>0</v>
      </c>
      <c r="I114" s="125">
        <f t="shared" si="42"/>
        <v>0</v>
      </c>
      <c r="J114" s="70">
        <f t="shared" si="42"/>
        <v>0</v>
      </c>
      <c r="K114" s="83"/>
      <c r="L114" s="86"/>
      <c r="N114"/>
      <c r="O114"/>
      <c r="P114"/>
      <c r="Q114"/>
      <c r="R114"/>
      <c r="S114" s="234">
        <f t="shared" si="32"/>
        <v>9</v>
      </c>
      <c r="T114" s="138">
        <v>105</v>
      </c>
      <c r="U114" s="139">
        <f t="shared" si="29"/>
        <v>105</v>
      </c>
      <c r="V114" s="27">
        <f t="shared" si="33"/>
        <v>4587215.1344080307</v>
      </c>
      <c r="W114" s="27">
        <f t="shared" si="34"/>
        <v>26758.754950713505</v>
      </c>
      <c r="X114" s="27">
        <f t="shared" si="35"/>
        <v>7795.39339265532</v>
      </c>
      <c r="Y114" s="52">
        <f t="shared" si="30"/>
        <v>4579419.7410153756</v>
      </c>
    </row>
    <row r="115" spans="1:25" ht="12" customHeight="1" x14ac:dyDescent="0.35">
      <c r="A115" s="258"/>
      <c r="B115" s="88"/>
      <c r="C115" s="81" t="s">
        <v>137</v>
      </c>
      <c r="D115" s="57"/>
      <c r="E115" s="69">
        <f>E68-IF(E84=$D$3,E70,0)</f>
        <v>-7419.6428571428569</v>
      </c>
      <c r="F115" s="68">
        <f t="shared" ref="F115:J115" si="43">F68-IF(F84=$D$3,F70,0)</f>
        <v>-7419.6428571428569</v>
      </c>
      <c r="G115" s="67">
        <f t="shared" si="43"/>
        <v>-7419.6428571428569</v>
      </c>
      <c r="H115" s="68">
        <f t="shared" si="43"/>
        <v>-7419.6428571428569</v>
      </c>
      <c r="I115" s="124">
        <f t="shared" si="43"/>
        <v>-7419.6428571428569</v>
      </c>
      <c r="J115" s="68">
        <f t="shared" si="43"/>
        <v>-14839.285714285719</v>
      </c>
      <c r="K115" s="83"/>
      <c r="L115" s="86"/>
      <c r="N115"/>
      <c r="O115"/>
      <c r="P115"/>
      <c r="Q115"/>
      <c r="R115"/>
      <c r="S115" s="234">
        <f t="shared" si="32"/>
        <v>9</v>
      </c>
      <c r="T115" s="138">
        <v>106</v>
      </c>
      <c r="U115" s="139">
        <f t="shared" si="29"/>
        <v>106</v>
      </c>
      <c r="V115" s="27">
        <f t="shared" si="33"/>
        <v>4579419.7410153756</v>
      </c>
      <c r="W115" s="27">
        <f t="shared" si="34"/>
        <v>26713.281822589684</v>
      </c>
      <c r="X115" s="27">
        <f t="shared" si="35"/>
        <v>7840.8665207791437</v>
      </c>
      <c r="Y115" s="52">
        <f t="shared" si="30"/>
        <v>4571578.8744945964</v>
      </c>
    </row>
    <row r="116" spans="1:25" ht="12" customHeight="1" x14ac:dyDescent="0.35">
      <c r="A116" s="258"/>
      <c r="B116" s="88"/>
      <c r="C116" s="81" t="s">
        <v>209</v>
      </c>
      <c r="D116" s="57"/>
      <c r="E116" s="67">
        <f>-E98</f>
        <v>0</v>
      </c>
      <c r="F116" s="68">
        <f t="shared" ref="F116:J116" si="44">-F98</f>
        <v>0</v>
      </c>
      <c r="G116" s="67">
        <f t="shared" si="44"/>
        <v>0</v>
      </c>
      <c r="H116" s="68">
        <f t="shared" si="44"/>
        <v>0</v>
      </c>
      <c r="I116" s="124">
        <f t="shared" si="44"/>
        <v>0</v>
      </c>
      <c r="J116" s="68">
        <f t="shared" si="44"/>
        <v>0</v>
      </c>
      <c r="K116" s="83"/>
      <c r="L116" s="86"/>
      <c r="N116"/>
      <c r="O116"/>
      <c r="P116"/>
      <c r="Q116"/>
      <c r="R116"/>
      <c r="S116" s="234">
        <f t="shared" si="32"/>
        <v>9</v>
      </c>
      <c r="T116" s="138">
        <v>107</v>
      </c>
      <c r="U116" s="139">
        <f t="shared" si="29"/>
        <v>107</v>
      </c>
      <c r="V116" s="27">
        <f t="shared" si="33"/>
        <v>4571578.8744945964</v>
      </c>
      <c r="W116" s="27">
        <f t="shared" si="34"/>
        <v>26667.543434551804</v>
      </c>
      <c r="X116" s="27">
        <f t="shared" si="35"/>
        <v>7886.6049088170212</v>
      </c>
      <c r="Y116" s="52">
        <f t="shared" si="30"/>
        <v>4563692.2695857789</v>
      </c>
    </row>
    <row r="117" spans="1:25" ht="12" customHeight="1" x14ac:dyDescent="0.35">
      <c r="A117" s="258"/>
      <c r="B117" s="88"/>
      <c r="C117" s="81" t="s">
        <v>93</v>
      </c>
      <c r="D117" s="57"/>
      <c r="E117" s="67">
        <f t="shared" ref="E117:J117" si="45">-E102</f>
        <v>0</v>
      </c>
      <c r="F117" s="68">
        <f t="shared" si="45"/>
        <v>0</v>
      </c>
      <c r="G117" s="67">
        <f t="shared" si="45"/>
        <v>0</v>
      </c>
      <c r="H117" s="68">
        <f t="shared" si="45"/>
        <v>0</v>
      </c>
      <c r="I117" s="124">
        <f t="shared" si="45"/>
        <v>0</v>
      </c>
      <c r="J117" s="68">
        <f t="shared" si="45"/>
        <v>0</v>
      </c>
      <c r="K117" s="82"/>
      <c r="L117" s="86"/>
      <c r="N117"/>
      <c r="O117"/>
      <c r="P117"/>
      <c r="Q117"/>
      <c r="R117"/>
      <c r="S117" s="234">
        <f t="shared" si="32"/>
        <v>9</v>
      </c>
      <c r="T117" s="138">
        <v>108</v>
      </c>
      <c r="U117" s="139">
        <f t="shared" si="29"/>
        <v>108</v>
      </c>
      <c r="V117" s="27">
        <f t="shared" si="33"/>
        <v>4563692.2695857789</v>
      </c>
      <c r="W117" s="27">
        <f t="shared" si="34"/>
        <v>26621.538239250374</v>
      </c>
      <c r="X117" s="27">
        <f t="shared" si="35"/>
        <v>7932.6101041184538</v>
      </c>
      <c r="Y117" s="52">
        <f t="shared" si="30"/>
        <v>4555759.6594816605</v>
      </c>
    </row>
    <row r="118" spans="1:25" ht="12" customHeight="1" x14ac:dyDescent="0.35">
      <c r="A118" s="258"/>
      <c r="B118" s="88"/>
      <c r="C118" s="81" t="s">
        <v>201</v>
      </c>
      <c r="D118" s="57"/>
      <c r="E118" s="67">
        <f t="shared" ref="E118:J118" si="46">-E104</f>
        <v>0</v>
      </c>
      <c r="F118" s="68">
        <f t="shared" si="46"/>
        <v>0</v>
      </c>
      <c r="G118" s="67">
        <f t="shared" si="46"/>
        <v>0</v>
      </c>
      <c r="H118" s="68">
        <f t="shared" si="46"/>
        <v>0</v>
      </c>
      <c r="I118" s="124">
        <f t="shared" si="46"/>
        <v>0</v>
      </c>
      <c r="J118" s="68">
        <f t="shared" si="46"/>
        <v>0</v>
      </c>
      <c r="K118" s="82"/>
      <c r="L118" s="86"/>
      <c r="N118"/>
      <c r="O118"/>
      <c r="P118"/>
      <c r="Q118"/>
      <c r="R118"/>
      <c r="S118" s="234">
        <f t="shared" si="32"/>
        <v>10</v>
      </c>
      <c r="T118" s="138">
        <v>109</v>
      </c>
      <c r="U118" s="139">
        <f t="shared" si="29"/>
        <v>109</v>
      </c>
      <c r="V118" s="27">
        <f t="shared" si="33"/>
        <v>4555759.6594816605</v>
      </c>
      <c r="W118" s="27">
        <f t="shared" si="34"/>
        <v>26575.264680309683</v>
      </c>
      <c r="X118" s="27">
        <f t="shared" si="35"/>
        <v>7978.8836630591431</v>
      </c>
      <c r="Y118" s="52">
        <f t="shared" si="30"/>
        <v>4547780.7758186013</v>
      </c>
    </row>
    <row r="119" spans="1:25" ht="12" customHeight="1" x14ac:dyDescent="0.35">
      <c r="A119" s="258"/>
      <c r="B119" s="88"/>
      <c r="C119" s="81" t="s">
        <v>94</v>
      </c>
      <c r="D119" s="57"/>
      <c r="E119" s="67">
        <f>Q10</f>
        <v>52758.623009010706</v>
      </c>
      <c r="F119" s="68">
        <f>Q11</f>
        <v>56572.548132195741</v>
      </c>
      <c r="G119" s="67">
        <f>Q12</f>
        <v>60662.18221091546</v>
      </c>
      <c r="H119" s="68">
        <f>Q13</f>
        <v>65047.45626785823</v>
      </c>
      <c r="I119" s="124">
        <f>Q14</f>
        <v>69749.742140954157</v>
      </c>
      <c r="J119" s="68">
        <f>Q15</f>
        <v>74791.956640025324</v>
      </c>
      <c r="K119" s="82"/>
      <c r="L119" s="86"/>
      <c r="N119"/>
      <c r="O119"/>
      <c r="P119"/>
      <c r="Q119"/>
      <c r="R119"/>
      <c r="S119" s="234">
        <f t="shared" si="32"/>
        <v>10</v>
      </c>
      <c r="T119" s="138">
        <v>110</v>
      </c>
      <c r="U119" s="139">
        <f t="shared" si="29"/>
        <v>110</v>
      </c>
      <c r="V119" s="27">
        <f t="shared" si="33"/>
        <v>4547780.7758186013</v>
      </c>
      <c r="W119" s="27">
        <f t="shared" si="34"/>
        <v>26528.72119227517</v>
      </c>
      <c r="X119" s="27">
        <f t="shared" si="35"/>
        <v>8025.4271510936551</v>
      </c>
      <c r="Y119" s="52">
        <f t="shared" si="30"/>
        <v>4539755.348667508</v>
      </c>
    </row>
    <row r="120" spans="1:25" ht="12" customHeight="1" x14ac:dyDescent="0.35">
      <c r="A120" s="258"/>
      <c r="B120" s="88"/>
      <c r="C120" s="106" t="s">
        <v>88</v>
      </c>
      <c r="D120" s="107"/>
      <c r="E120" s="131">
        <f t="shared" ref="E120:J120" si="47">SUM(E110:E119)</f>
        <v>-571128.9817867399</v>
      </c>
      <c r="F120" s="146">
        <f t="shared" si="47"/>
        <v>-567315.05666355486</v>
      </c>
      <c r="G120" s="131">
        <f t="shared" si="47"/>
        <v>-563225.42258483509</v>
      </c>
      <c r="H120" s="132">
        <f t="shared" si="47"/>
        <v>-558840.14852789231</v>
      </c>
      <c r="I120" s="133">
        <f t="shared" si="47"/>
        <v>-554137.86265479645</v>
      </c>
      <c r="J120" s="132">
        <f t="shared" si="47"/>
        <v>-556515.29101286805</v>
      </c>
      <c r="K120" s="134"/>
      <c r="L120" s="86"/>
      <c r="N120"/>
      <c r="O120"/>
      <c r="P120"/>
      <c r="Q120"/>
      <c r="R120"/>
      <c r="S120" s="234">
        <f t="shared" si="32"/>
        <v>10</v>
      </c>
      <c r="T120" s="138">
        <v>111</v>
      </c>
      <c r="U120" s="139">
        <f t="shared" si="29"/>
        <v>111</v>
      </c>
      <c r="V120" s="27">
        <f t="shared" si="33"/>
        <v>4539755.348667508</v>
      </c>
      <c r="W120" s="27">
        <f t="shared" si="34"/>
        <v>26481.906200560457</v>
      </c>
      <c r="X120" s="27">
        <f t="shared" si="35"/>
        <v>8072.242142808369</v>
      </c>
      <c r="Y120" s="52">
        <f t="shared" si="30"/>
        <v>4531683.1065246994</v>
      </c>
    </row>
    <row r="121" spans="1:25" ht="12" customHeight="1" x14ac:dyDescent="0.35">
      <c r="A121" s="258"/>
      <c r="B121" s="88"/>
      <c r="C121" s="81" t="s">
        <v>95</v>
      </c>
      <c r="D121" s="57"/>
      <c r="E121" s="63">
        <f t="shared" ref="E121:J121" si="48">-E75</f>
        <v>0</v>
      </c>
      <c r="F121" s="64">
        <f t="shared" si="48"/>
        <v>0</v>
      </c>
      <c r="G121" s="63">
        <f t="shared" si="48"/>
        <v>0</v>
      </c>
      <c r="H121" s="64">
        <f t="shared" si="48"/>
        <v>0</v>
      </c>
      <c r="I121" s="103">
        <f t="shared" si="48"/>
        <v>0</v>
      </c>
      <c r="J121" s="64">
        <f t="shared" si="48"/>
        <v>-2814647.4722178183</v>
      </c>
      <c r="K121" s="134"/>
      <c r="L121" s="86"/>
      <c r="N121"/>
      <c r="O121"/>
      <c r="P121"/>
      <c r="Q121"/>
      <c r="R121"/>
      <c r="S121" s="234">
        <f t="shared" si="32"/>
        <v>10</v>
      </c>
      <c r="T121" s="138">
        <v>112</v>
      </c>
      <c r="U121" s="139">
        <f t="shared" si="29"/>
        <v>112</v>
      </c>
      <c r="V121" s="27">
        <f t="shared" si="33"/>
        <v>4531683.1065246994</v>
      </c>
      <c r="W121" s="27">
        <f t="shared" si="34"/>
        <v>26434.818121394077</v>
      </c>
      <c r="X121" s="27">
        <f t="shared" si="35"/>
        <v>8119.3302219747511</v>
      </c>
      <c r="Y121" s="52">
        <f t="shared" si="30"/>
        <v>4523563.7763027251</v>
      </c>
    </row>
    <row r="122" spans="1:25" ht="12" customHeight="1" x14ac:dyDescent="0.35">
      <c r="A122" s="258"/>
      <c r="B122" s="88"/>
      <c r="C122" s="106" t="s">
        <v>15</v>
      </c>
      <c r="D122" s="107"/>
      <c r="E122" s="131">
        <f>E120+E121</f>
        <v>-571128.9817867399</v>
      </c>
      <c r="F122" s="146">
        <f t="shared" ref="F122:J122" si="49">F120+F121</f>
        <v>-567315.05666355486</v>
      </c>
      <c r="G122" s="131">
        <f t="shared" si="49"/>
        <v>-563225.42258483509</v>
      </c>
      <c r="H122" s="132">
        <f t="shared" si="49"/>
        <v>-558840.14852789231</v>
      </c>
      <c r="I122" s="133">
        <f t="shared" si="49"/>
        <v>-554137.86265479645</v>
      </c>
      <c r="J122" s="132">
        <f t="shared" si="49"/>
        <v>-3371162.7632306861</v>
      </c>
      <c r="K122" s="134"/>
      <c r="L122" s="86"/>
      <c r="N122"/>
      <c r="O122"/>
      <c r="P122"/>
      <c r="Q122"/>
      <c r="R122"/>
      <c r="S122" s="234">
        <f t="shared" si="32"/>
        <v>10</v>
      </c>
      <c r="T122" s="138">
        <v>113</v>
      </c>
      <c r="U122" s="139">
        <f t="shared" si="29"/>
        <v>113</v>
      </c>
      <c r="V122" s="27">
        <f t="shared" si="33"/>
        <v>4523563.7763027251</v>
      </c>
      <c r="W122" s="27">
        <f t="shared" si="34"/>
        <v>26387.455361765889</v>
      </c>
      <c r="X122" s="27">
        <f t="shared" si="35"/>
        <v>8166.6929816029369</v>
      </c>
      <c r="Y122" s="52">
        <f t="shared" si="30"/>
        <v>4515397.0833211225</v>
      </c>
    </row>
    <row r="123" spans="1:25" ht="12" customHeight="1" x14ac:dyDescent="0.35">
      <c r="A123" s="258"/>
      <c r="B123" s="88"/>
      <c r="C123" s="81" t="s">
        <v>96</v>
      </c>
      <c r="D123" s="137">
        <f>D13</f>
        <v>0.21</v>
      </c>
      <c r="E123" s="61">
        <f t="shared" ref="E123:J123" si="50">ROUND(IF(E122&gt;0,-$D$123*E122,0),0)</f>
        <v>0</v>
      </c>
      <c r="F123" s="62">
        <f t="shared" si="50"/>
        <v>0</v>
      </c>
      <c r="G123" s="61">
        <f t="shared" si="50"/>
        <v>0</v>
      </c>
      <c r="H123" s="62">
        <f t="shared" si="50"/>
        <v>0</v>
      </c>
      <c r="I123" s="71">
        <f t="shared" si="50"/>
        <v>0</v>
      </c>
      <c r="J123" s="62">
        <f t="shared" si="50"/>
        <v>0</v>
      </c>
      <c r="K123" s="134"/>
      <c r="L123" s="86"/>
      <c r="N123"/>
      <c r="O123"/>
      <c r="P123"/>
      <c r="Q123"/>
      <c r="R123"/>
      <c r="S123" s="234">
        <f t="shared" si="32"/>
        <v>10</v>
      </c>
      <c r="T123" s="138">
        <v>114</v>
      </c>
      <c r="U123" s="139">
        <f t="shared" si="29"/>
        <v>114</v>
      </c>
      <c r="V123" s="27">
        <f t="shared" si="33"/>
        <v>4515397.0833211225</v>
      </c>
      <c r="W123" s="27">
        <f t="shared" si="34"/>
        <v>26339.816319373203</v>
      </c>
      <c r="X123" s="27">
        <f t="shared" si="35"/>
        <v>8214.3320239956211</v>
      </c>
      <c r="Y123" s="52">
        <f t="shared" si="30"/>
        <v>4507182.7512971265</v>
      </c>
    </row>
    <row r="124" spans="1:25" ht="12" customHeight="1" thickBot="1" x14ac:dyDescent="0.4">
      <c r="A124" s="258"/>
      <c r="B124" s="88"/>
      <c r="C124" s="81" t="s">
        <v>210</v>
      </c>
      <c r="D124" s="137"/>
      <c r="E124" s="67">
        <v>0</v>
      </c>
      <c r="F124" s="261">
        <v>0</v>
      </c>
      <c r="G124" s="67">
        <v>0</v>
      </c>
      <c r="H124" s="68">
        <v>0</v>
      </c>
      <c r="I124" s="124">
        <v>0</v>
      </c>
      <c r="J124" s="68">
        <f>IF(J165&gt;0,J165,0)</f>
        <v>225000</v>
      </c>
      <c r="K124" s="134"/>
      <c r="L124" s="86"/>
      <c r="N124"/>
      <c r="O124"/>
      <c r="P124"/>
      <c r="Q124"/>
      <c r="R124"/>
      <c r="S124" s="234">
        <f t="shared" si="32"/>
        <v>10</v>
      </c>
      <c r="T124" s="138">
        <v>115</v>
      </c>
      <c r="U124" s="139">
        <f t="shared" si="29"/>
        <v>115</v>
      </c>
      <c r="V124" s="27">
        <f t="shared" si="33"/>
        <v>4507182.7512971265</v>
      </c>
      <c r="W124" s="27">
        <f t="shared" si="34"/>
        <v>26291.899382566564</v>
      </c>
      <c r="X124" s="27">
        <f t="shared" si="35"/>
        <v>8262.2489608022624</v>
      </c>
      <c r="Y124" s="52">
        <f t="shared" si="30"/>
        <v>4498920.5023363242</v>
      </c>
    </row>
    <row r="125" spans="1:25" ht="12" customHeight="1" thickTop="1" x14ac:dyDescent="0.35">
      <c r="A125" s="322" t="s">
        <v>224</v>
      </c>
      <c r="B125" s="268"/>
      <c r="C125" s="269" t="s">
        <v>211</v>
      </c>
      <c r="D125" s="270"/>
      <c r="E125" s="271">
        <f t="shared" ref="E125:J129" si="51">-E111</f>
        <v>201818.18181818182</v>
      </c>
      <c r="F125" s="272">
        <f t="shared" si="51"/>
        <v>201818.18181818182</v>
      </c>
      <c r="G125" s="271">
        <f t="shared" si="51"/>
        <v>201818.18181818182</v>
      </c>
      <c r="H125" s="272">
        <f t="shared" si="51"/>
        <v>201818.18181818182</v>
      </c>
      <c r="I125" s="273">
        <f t="shared" si="51"/>
        <v>201818.18181818182</v>
      </c>
      <c r="J125" s="274">
        <f t="shared" si="51"/>
        <v>201818.18181818182</v>
      </c>
      <c r="K125" s="134"/>
      <c r="L125" s="86"/>
      <c r="N125"/>
      <c r="O125"/>
      <c r="P125"/>
      <c r="Q125"/>
      <c r="R125"/>
      <c r="S125" s="234">
        <f t="shared" si="32"/>
        <v>10</v>
      </c>
      <c r="T125" s="138">
        <v>116</v>
      </c>
      <c r="U125" s="139">
        <f t="shared" si="29"/>
        <v>116</v>
      </c>
      <c r="V125" s="27">
        <f t="shared" si="33"/>
        <v>4498920.5023363242</v>
      </c>
      <c r="W125" s="27">
        <f t="shared" si="34"/>
        <v>26243.702930295214</v>
      </c>
      <c r="X125" s="27">
        <f t="shared" si="35"/>
        <v>8310.4454130736103</v>
      </c>
      <c r="Y125" s="52">
        <f t="shared" si="30"/>
        <v>4490610.0569232507</v>
      </c>
    </row>
    <row r="126" spans="1:25" ht="12" customHeight="1" x14ac:dyDescent="0.35">
      <c r="A126" s="323"/>
      <c r="B126" s="275"/>
      <c r="C126" s="276" t="s">
        <v>212</v>
      </c>
      <c r="D126" s="277"/>
      <c r="E126" s="278">
        <f t="shared" si="51"/>
        <v>0</v>
      </c>
      <c r="F126" s="279">
        <f t="shared" si="51"/>
        <v>0</v>
      </c>
      <c r="G126" s="278">
        <f t="shared" si="51"/>
        <v>0</v>
      </c>
      <c r="H126" s="279">
        <f t="shared" si="51"/>
        <v>0</v>
      </c>
      <c r="I126" s="280">
        <f t="shared" si="51"/>
        <v>0</v>
      </c>
      <c r="J126" s="281">
        <f t="shared" si="51"/>
        <v>0</v>
      </c>
      <c r="K126" s="134"/>
      <c r="L126" s="86"/>
      <c r="N126"/>
      <c r="O126"/>
      <c r="P126"/>
      <c r="Q126"/>
      <c r="R126"/>
      <c r="S126" s="234">
        <f t="shared" si="32"/>
        <v>10</v>
      </c>
      <c r="T126" s="138">
        <v>117</v>
      </c>
      <c r="U126" s="139">
        <f t="shared" si="29"/>
        <v>117</v>
      </c>
      <c r="V126" s="27">
        <f t="shared" si="33"/>
        <v>4490610.0569232507</v>
      </c>
      <c r="W126" s="27">
        <f t="shared" si="34"/>
        <v>26195.225332052287</v>
      </c>
      <c r="X126" s="27">
        <f t="shared" si="35"/>
        <v>8358.9230113165377</v>
      </c>
      <c r="Y126" s="52">
        <f t="shared" si="30"/>
        <v>4482251.1339119337</v>
      </c>
    </row>
    <row r="127" spans="1:25" ht="12" customHeight="1" x14ac:dyDescent="0.35">
      <c r="A127" s="323"/>
      <c r="B127" s="275"/>
      <c r="C127" s="276" t="s">
        <v>213</v>
      </c>
      <c r="D127" s="277"/>
      <c r="E127" s="278">
        <f t="shared" si="51"/>
        <v>0</v>
      </c>
      <c r="F127" s="279">
        <f t="shared" si="51"/>
        <v>0</v>
      </c>
      <c r="G127" s="278">
        <f t="shared" si="51"/>
        <v>0</v>
      </c>
      <c r="H127" s="279">
        <f t="shared" si="51"/>
        <v>0</v>
      </c>
      <c r="I127" s="280">
        <f t="shared" si="51"/>
        <v>0</v>
      </c>
      <c r="J127" s="281">
        <f t="shared" si="51"/>
        <v>0</v>
      </c>
      <c r="K127" s="134"/>
      <c r="L127" s="86"/>
      <c r="N127"/>
      <c r="O127"/>
      <c r="P127"/>
      <c r="Q127"/>
      <c r="R127"/>
      <c r="S127" s="234">
        <f t="shared" si="32"/>
        <v>10</v>
      </c>
      <c r="T127" s="138">
        <v>118</v>
      </c>
      <c r="U127" s="139">
        <f t="shared" si="29"/>
        <v>118</v>
      </c>
      <c r="V127" s="27">
        <f t="shared" si="33"/>
        <v>4482251.1339119337</v>
      </c>
      <c r="W127" s="27">
        <f t="shared" si="34"/>
        <v>26146.464947819608</v>
      </c>
      <c r="X127" s="27">
        <f t="shared" si="35"/>
        <v>8407.6833955492184</v>
      </c>
      <c r="Y127" s="52">
        <f t="shared" si="30"/>
        <v>4473843.4505163841</v>
      </c>
    </row>
    <row r="128" spans="1:25" ht="12" customHeight="1" x14ac:dyDescent="0.35">
      <c r="A128" s="323"/>
      <c r="B128" s="275"/>
      <c r="C128" s="276" t="s">
        <v>214</v>
      </c>
      <c r="D128" s="277"/>
      <c r="E128" s="278">
        <f t="shared" si="51"/>
        <v>0</v>
      </c>
      <c r="F128" s="279">
        <f t="shared" si="51"/>
        <v>0</v>
      </c>
      <c r="G128" s="278">
        <f t="shared" si="51"/>
        <v>0</v>
      </c>
      <c r="H128" s="279">
        <f t="shared" si="51"/>
        <v>0</v>
      </c>
      <c r="I128" s="280">
        <f t="shared" si="51"/>
        <v>0</v>
      </c>
      <c r="J128" s="281">
        <f t="shared" si="51"/>
        <v>0</v>
      </c>
      <c r="K128" s="134"/>
      <c r="L128" s="86"/>
      <c r="N128"/>
      <c r="O128"/>
      <c r="P128"/>
      <c r="Q128"/>
      <c r="R128"/>
      <c r="S128" s="234">
        <f t="shared" si="32"/>
        <v>10</v>
      </c>
      <c r="T128" s="138">
        <v>119</v>
      </c>
      <c r="U128" s="139">
        <f t="shared" si="29"/>
        <v>119</v>
      </c>
      <c r="V128" s="27">
        <f t="shared" si="33"/>
        <v>4473843.4505163841</v>
      </c>
      <c r="W128" s="27">
        <f t="shared" si="34"/>
        <v>26097.420128012236</v>
      </c>
      <c r="X128" s="27">
        <f t="shared" si="35"/>
        <v>8456.7282153565884</v>
      </c>
      <c r="Y128" s="52">
        <f t="shared" si="30"/>
        <v>4465386.7223010277</v>
      </c>
    </row>
    <row r="129" spans="1:25" ht="12" customHeight="1" x14ac:dyDescent="0.35">
      <c r="A129" s="323"/>
      <c r="B129" s="275"/>
      <c r="C129" s="282" t="s">
        <v>215</v>
      </c>
      <c r="D129" s="283"/>
      <c r="E129" s="278">
        <f t="shared" si="51"/>
        <v>7419.6428571428569</v>
      </c>
      <c r="F129" s="284">
        <f t="shared" si="51"/>
        <v>7419.6428571428569</v>
      </c>
      <c r="G129" s="285">
        <f t="shared" si="51"/>
        <v>7419.6428571428569</v>
      </c>
      <c r="H129" s="284">
        <f t="shared" si="51"/>
        <v>7419.6428571428569</v>
      </c>
      <c r="I129" s="286">
        <f t="shared" si="51"/>
        <v>7419.6428571428569</v>
      </c>
      <c r="J129" s="287">
        <f t="shared" si="51"/>
        <v>14839.285714285719</v>
      </c>
      <c r="K129" s="134"/>
      <c r="L129" s="86"/>
      <c r="N129"/>
      <c r="O129"/>
      <c r="P129"/>
      <c r="Q129"/>
      <c r="R129"/>
      <c r="S129" s="234">
        <f t="shared" si="32"/>
        <v>10</v>
      </c>
      <c r="T129" s="138">
        <v>120</v>
      </c>
      <c r="U129" s="139">
        <f t="shared" si="29"/>
        <v>120</v>
      </c>
      <c r="V129" s="27">
        <f t="shared" si="33"/>
        <v>4465386.7223010277</v>
      </c>
      <c r="W129" s="27">
        <f t="shared" si="34"/>
        <v>26048.08921342266</v>
      </c>
      <c r="X129" s="27">
        <f t="shared" si="35"/>
        <v>8506.0591299461685</v>
      </c>
      <c r="Y129" s="52">
        <f t="shared" si="30"/>
        <v>4456880.6631710818</v>
      </c>
    </row>
    <row r="130" spans="1:25" ht="12" customHeight="1" x14ac:dyDescent="0.35">
      <c r="A130" s="323"/>
      <c r="B130" s="275"/>
      <c r="C130" s="282" t="s">
        <v>216</v>
      </c>
      <c r="D130" s="283"/>
      <c r="E130" s="285">
        <f t="shared" ref="E130:J131" si="52">-E117</f>
        <v>0</v>
      </c>
      <c r="F130" s="284">
        <f t="shared" si="52"/>
        <v>0</v>
      </c>
      <c r="G130" s="285">
        <f t="shared" si="52"/>
        <v>0</v>
      </c>
      <c r="H130" s="284">
        <f t="shared" si="52"/>
        <v>0</v>
      </c>
      <c r="I130" s="286">
        <f t="shared" si="52"/>
        <v>0</v>
      </c>
      <c r="J130" s="287">
        <f t="shared" si="52"/>
        <v>0</v>
      </c>
      <c r="K130" s="134"/>
      <c r="L130" s="86"/>
      <c r="N130"/>
      <c r="O130"/>
      <c r="P130"/>
      <c r="Q130"/>
      <c r="R130"/>
      <c r="S130" s="234">
        <f t="shared" si="32"/>
        <v>11</v>
      </c>
      <c r="T130" s="138">
        <v>121</v>
      </c>
      <c r="U130" s="139">
        <f t="shared" si="29"/>
        <v>121</v>
      </c>
      <c r="V130" s="27">
        <f t="shared" si="33"/>
        <v>4456880.6631710818</v>
      </c>
      <c r="W130" s="27">
        <f t="shared" si="34"/>
        <v>25998.470535164641</v>
      </c>
      <c r="X130" s="27">
        <f t="shared" si="35"/>
        <v>8555.6778082041874</v>
      </c>
      <c r="Y130" s="52">
        <f t="shared" si="30"/>
        <v>4448324.9853628781</v>
      </c>
    </row>
    <row r="131" spans="1:25" ht="11.75" customHeight="1" x14ac:dyDescent="0.35">
      <c r="A131" s="323"/>
      <c r="B131" s="275"/>
      <c r="C131" s="282" t="s">
        <v>217</v>
      </c>
      <c r="D131" s="283"/>
      <c r="E131" s="285">
        <f t="shared" si="52"/>
        <v>0</v>
      </c>
      <c r="F131" s="284">
        <f t="shared" si="52"/>
        <v>0</v>
      </c>
      <c r="G131" s="285">
        <f t="shared" si="52"/>
        <v>0</v>
      </c>
      <c r="H131" s="284">
        <f t="shared" si="52"/>
        <v>0</v>
      </c>
      <c r="I131" s="286">
        <f t="shared" si="52"/>
        <v>0</v>
      </c>
      <c r="J131" s="287">
        <f t="shared" si="52"/>
        <v>0</v>
      </c>
      <c r="K131" s="134"/>
      <c r="L131" s="86"/>
      <c r="N131"/>
      <c r="O131"/>
      <c r="P131"/>
      <c r="Q131"/>
      <c r="R131"/>
      <c r="S131" s="234">
        <f t="shared" si="32"/>
        <v>11</v>
      </c>
      <c r="T131" s="138">
        <v>122</v>
      </c>
      <c r="U131" s="139">
        <f t="shared" si="29"/>
        <v>122</v>
      </c>
      <c r="V131" s="27">
        <f t="shared" si="33"/>
        <v>4448324.9853628781</v>
      </c>
      <c r="W131" s="27">
        <f t="shared" si="34"/>
        <v>25948.562414616783</v>
      </c>
      <c r="X131" s="27">
        <f t="shared" si="35"/>
        <v>8605.5859287520452</v>
      </c>
      <c r="Y131" s="52">
        <f t="shared" si="30"/>
        <v>4439719.399434126</v>
      </c>
    </row>
    <row r="132" spans="1:25" ht="12" customHeight="1" x14ac:dyDescent="0.35">
      <c r="A132" s="323"/>
      <c r="B132" s="275"/>
      <c r="C132" s="282" t="s">
        <v>218</v>
      </c>
      <c r="D132" s="283"/>
      <c r="E132" s="285">
        <f t="shared" ref="E132:J132" si="53">-E116</f>
        <v>0</v>
      </c>
      <c r="F132" s="284">
        <f t="shared" si="53"/>
        <v>0</v>
      </c>
      <c r="G132" s="285">
        <f t="shared" si="53"/>
        <v>0</v>
      </c>
      <c r="H132" s="284">
        <f t="shared" si="53"/>
        <v>0</v>
      </c>
      <c r="I132" s="286">
        <f t="shared" si="53"/>
        <v>0</v>
      </c>
      <c r="J132" s="287">
        <f t="shared" si="53"/>
        <v>0</v>
      </c>
      <c r="K132" s="134"/>
      <c r="L132" s="86"/>
      <c r="N132"/>
      <c r="O132"/>
      <c r="P132"/>
      <c r="Q132"/>
      <c r="R132"/>
      <c r="S132" s="234">
        <f t="shared" si="32"/>
        <v>11</v>
      </c>
      <c r="T132" s="138">
        <v>123</v>
      </c>
      <c r="U132" s="139">
        <f t="shared" si="29"/>
        <v>123</v>
      </c>
      <c r="V132" s="27">
        <f t="shared" si="33"/>
        <v>4439719.399434126</v>
      </c>
      <c r="W132" s="27">
        <f t="shared" si="34"/>
        <v>25898.363163365728</v>
      </c>
      <c r="X132" s="27">
        <f t="shared" si="35"/>
        <v>8655.7851800031003</v>
      </c>
      <c r="Y132" s="52">
        <f t="shared" si="30"/>
        <v>4431063.6142541226</v>
      </c>
    </row>
    <row r="133" spans="1:25" ht="12" customHeight="1" thickBot="1" x14ac:dyDescent="0.4">
      <c r="A133" s="324"/>
      <c r="B133" s="288"/>
      <c r="C133" s="289" t="s">
        <v>219</v>
      </c>
      <c r="D133" s="290"/>
      <c r="E133" s="291">
        <f t="shared" ref="E133:J133" si="54">-E119</f>
        <v>-52758.623009010706</v>
      </c>
      <c r="F133" s="292">
        <f t="shared" si="54"/>
        <v>-56572.548132195741</v>
      </c>
      <c r="G133" s="291">
        <f t="shared" si="54"/>
        <v>-60662.18221091546</v>
      </c>
      <c r="H133" s="292">
        <f t="shared" si="54"/>
        <v>-65047.45626785823</v>
      </c>
      <c r="I133" s="293">
        <f t="shared" si="54"/>
        <v>-69749.742140954157</v>
      </c>
      <c r="J133" s="294">
        <f t="shared" si="54"/>
        <v>-74791.956640025324</v>
      </c>
      <c r="K133" s="134"/>
      <c r="L133" s="86"/>
      <c r="N133"/>
      <c r="O133"/>
      <c r="P133"/>
      <c r="Q133"/>
      <c r="R133"/>
      <c r="S133" s="234">
        <f t="shared" si="32"/>
        <v>11</v>
      </c>
      <c r="T133" s="138">
        <v>124</v>
      </c>
      <c r="U133" s="139">
        <f t="shared" si="29"/>
        <v>124</v>
      </c>
      <c r="V133" s="27">
        <f t="shared" si="33"/>
        <v>4431063.6142541226</v>
      </c>
      <c r="W133" s="27">
        <f t="shared" si="34"/>
        <v>25847.871083149039</v>
      </c>
      <c r="X133" s="27">
        <f t="shared" si="35"/>
        <v>8706.2772602197856</v>
      </c>
      <c r="Y133" s="52">
        <f t="shared" si="30"/>
        <v>4422357.3369939029</v>
      </c>
    </row>
    <row r="134" spans="1:25" ht="12" customHeight="1" thickTop="1" x14ac:dyDescent="0.35">
      <c r="A134" s="259"/>
      <c r="B134" s="88"/>
      <c r="C134" s="262" t="s">
        <v>110</v>
      </c>
      <c r="D134" s="263"/>
      <c r="E134" s="264">
        <f t="shared" ref="E134:J134" si="55">E110+E123+E124</f>
        <v>-414649.78012042592</v>
      </c>
      <c r="F134" s="265">
        <f t="shared" si="55"/>
        <v>-414649.78012042592</v>
      </c>
      <c r="G134" s="264">
        <f t="shared" si="55"/>
        <v>-414649.78012042592</v>
      </c>
      <c r="H134" s="266">
        <f t="shared" si="55"/>
        <v>-414649.78012042592</v>
      </c>
      <c r="I134" s="267">
        <f t="shared" si="55"/>
        <v>-414649.78012042592</v>
      </c>
      <c r="J134" s="266">
        <f t="shared" si="55"/>
        <v>-189649.78012042592</v>
      </c>
      <c r="K134" s="134"/>
      <c r="L134" s="86"/>
      <c r="N134"/>
      <c r="O134"/>
      <c r="P134"/>
      <c r="Q134"/>
      <c r="R134"/>
      <c r="S134" s="234">
        <f t="shared" si="32"/>
        <v>11</v>
      </c>
      <c r="T134" s="138">
        <v>125</v>
      </c>
      <c r="U134" s="139">
        <f t="shared" si="29"/>
        <v>125</v>
      </c>
      <c r="V134" s="27">
        <f t="shared" si="33"/>
        <v>4422357.3369939029</v>
      </c>
      <c r="W134" s="27">
        <f t="shared" si="34"/>
        <v>25797.084465797758</v>
      </c>
      <c r="X134" s="27">
        <f t="shared" si="35"/>
        <v>8757.0638775710668</v>
      </c>
      <c r="Y134" s="52">
        <f t="shared" si="30"/>
        <v>4413600.2731163315</v>
      </c>
    </row>
    <row r="135" spans="1:25" ht="12" customHeight="1" x14ac:dyDescent="0.35">
      <c r="A135" s="259"/>
      <c r="B135" s="88"/>
      <c r="C135" s="97" t="s">
        <v>12</v>
      </c>
      <c r="D135" s="116"/>
      <c r="E135" s="61"/>
      <c r="F135" s="101"/>
      <c r="G135" s="119"/>
      <c r="H135" s="101"/>
      <c r="I135" s="71"/>
      <c r="J135" s="62">
        <f>'Fig 6.9'!F36</f>
        <v>0</v>
      </c>
      <c r="K135" s="134"/>
      <c r="L135" s="86"/>
      <c r="N135"/>
      <c r="O135"/>
      <c r="P135"/>
      <c r="Q135"/>
      <c r="R135"/>
      <c r="S135" s="234">
        <f t="shared" si="32"/>
        <v>11</v>
      </c>
      <c r="T135" s="138">
        <v>126</v>
      </c>
      <c r="U135" s="139">
        <f t="shared" si="29"/>
        <v>126</v>
      </c>
      <c r="V135" s="27">
        <f t="shared" si="33"/>
        <v>4413600.2731163315</v>
      </c>
      <c r="W135" s="27">
        <f t="shared" si="34"/>
        <v>25746.001593178597</v>
      </c>
      <c r="X135" s="27">
        <f t="shared" si="35"/>
        <v>8808.1467501902316</v>
      </c>
      <c r="Y135" s="52">
        <f t="shared" si="30"/>
        <v>4404792.1263661413</v>
      </c>
    </row>
    <row r="136" spans="1:25" ht="14.5" x14ac:dyDescent="0.35">
      <c r="A136" s="169"/>
      <c r="B136" s="88"/>
      <c r="C136" s="97" t="s">
        <v>96</v>
      </c>
      <c r="D136" s="117"/>
      <c r="E136" s="67"/>
      <c r="F136" s="104"/>
      <c r="G136" s="121"/>
      <c r="H136" s="104"/>
      <c r="I136" s="124"/>
      <c r="J136" s="68">
        <f>'Fig 6.9'!F37</f>
        <v>0</v>
      </c>
      <c r="K136" s="134"/>
      <c r="L136" s="86"/>
      <c r="N136"/>
      <c r="O136"/>
      <c r="P136"/>
      <c r="Q136"/>
      <c r="R136"/>
      <c r="S136" s="234">
        <f t="shared" si="32"/>
        <v>11</v>
      </c>
      <c r="T136" s="138">
        <v>127</v>
      </c>
      <c r="U136" s="139">
        <f t="shared" si="29"/>
        <v>127</v>
      </c>
      <c r="V136" s="27">
        <f t="shared" si="33"/>
        <v>4404792.1263661413</v>
      </c>
      <c r="W136" s="27">
        <f t="shared" si="34"/>
        <v>25694.620737135818</v>
      </c>
      <c r="X136" s="27">
        <f t="shared" si="35"/>
        <v>8859.5276062330067</v>
      </c>
      <c r="Y136" s="52">
        <f t="shared" si="30"/>
        <v>4395932.5987599082</v>
      </c>
    </row>
    <row r="137" spans="1:25" ht="15" customHeight="1" x14ac:dyDescent="0.35">
      <c r="A137" s="2"/>
      <c r="B137" s="88"/>
      <c r="C137" s="97" t="s">
        <v>97</v>
      </c>
      <c r="D137" s="117"/>
      <c r="E137" s="67"/>
      <c r="F137" s="104"/>
      <c r="G137" s="121"/>
      <c r="H137" s="104"/>
      <c r="I137" s="124"/>
      <c r="J137" s="68">
        <f>-R15</f>
        <v>-4814167.4915990392</v>
      </c>
      <c r="K137" s="2"/>
      <c r="L137" s="86"/>
      <c r="M137" s="255"/>
      <c r="N137"/>
      <c r="O137"/>
      <c r="P137"/>
      <c r="Q137"/>
      <c r="R137"/>
      <c r="S137" s="234">
        <f t="shared" si="32"/>
        <v>11</v>
      </c>
      <c r="T137" s="138">
        <v>128</v>
      </c>
      <c r="U137" s="139">
        <f t="shared" si="29"/>
        <v>128</v>
      </c>
      <c r="V137" s="27">
        <f t="shared" si="33"/>
        <v>4395932.5987599082</v>
      </c>
      <c r="W137" s="27">
        <f t="shared" si="34"/>
        <v>25642.940159432794</v>
      </c>
      <c r="X137" s="27">
        <f t="shared" si="35"/>
        <v>8911.2081839360326</v>
      </c>
      <c r="Y137" s="52">
        <f t="shared" si="30"/>
        <v>4387021.3905759724</v>
      </c>
    </row>
    <row r="138" spans="1:25" ht="14.5" customHeight="1" x14ac:dyDescent="0.35">
      <c r="A138" s="2"/>
      <c r="B138" s="88"/>
      <c r="C138" s="130" t="s">
        <v>98</v>
      </c>
      <c r="D138" s="158">
        <f>-E7-E8</f>
        <v>-1783187.5</v>
      </c>
      <c r="E138" s="63"/>
      <c r="F138" s="102"/>
      <c r="G138" s="120"/>
      <c r="H138" s="102"/>
      <c r="I138" s="103"/>
      <c r="J138" s="102"/>
      <c r="K138" s="82"/>
      <c r="L138" s="86"/>
      <c r="M138" s="255"/>
      <c r="N138"/>
      <c r="O138"/>
      <c r="P138"/>
      <c r="Q138"/>
      <c r="R138"/>
      <c r="S138" s="234">
        <f t="shared" si="32"/>
        <v>11</v>
      </c>
      <c r="T138" s="138">
        <v>129</v>
      </c>
      <c r="U138" s="139">
        <f t="shared" ref="U138:U201" si="56">T138</f>
        <v>129</v>
      </c>
      <c r="V138" s="27">
        <f t="shared" si="33"/>
        <v>4387021.3905759724</v>
      </c>
      <c r="W138" s="27">
        <f t="shared" si="34"/>
        <v>25590.958111693166</v>
      </c>
      <c r="X138" s="27">
        <f t="shared" si="35"/>
        <v>8963.1902316756605</v>
      </c>
      <c r="Y138" s="52">
        <f t="shared" ref="Y138:Y201" si="57">V138-X138</f>
        <v>4378058.2003442971</v>
      </c>
    </row>
    <row r="139" spans="1:25" ht="12" customHeight="1" x14ac:dyDescent="0.35">
      <c r="A139" s="2"/>
      <c r="B139" s="88"/>
      <c r="C139" s="106" t="s">
        <v>90</v>
      </c>
      <c r="D139" s="107">
        <f>D138</f>
        <v>-1783187.5</v>
      </c>
      <c r="E139" s="108">
        <f>SUM(E134:E138)</f>
        <v>-414649.78012042592</v>
      </c>
      <c r="F139" s="109">
        <f t="shared" ref="F139:J139" si="58">SUM(F134:F138)</f>
        <v>-414649.78012042592</v>
      </c>
      <c r="G139" s="108">
        <f t="shared" si="58"/>
        <v>-414649.78012042592</v>
      </c>
      <c r="H139" s="109">
        <f t="shared" si="58"/>
        <v>-414649.78012042592</v>
      </c>
      <c r="I139" s="126">
        <f t="shared" si="58"/>
        <v>-414649.78012042592</v>
      </c>
      <c r="J139" s="203">
        <f t="shared" si="58"/>
        <v>-5003817.271719465</v>
      </c>
      <c r="K139" s="135"/>
      <c r="L139" s="86"/>
      <c r="M139" s="255"/>
      <c r="N139"/>
      <c r="O139"/>
      <c r="P139"/>
      <c r="Q139"/>
      <c r="R139"/>
      <c r="S139" s="234">
        <f t="shared" ref="S139:S202" si="59">ROUNDUP(T139/12,0)</f>
        <v>11</v>
      </c>
      <c r="T139" s="138">
        <v>130</v>
      </c>
      <c r="U139" s="139">
        <f t="shared" si="56"/>
        <v>130</v>
      </c>
      <c r="V139" s="27">
        <f t="shared" ref="V139:V202" si="60">Y138</f>
        <v>4378058.2003442971</v>
      </c>
      <c r="W139" s="27">
        <f t="shared" ref="W139:W202" si="61">IF(ROUND(V139,0)=0,0,$D$11/12-X139)</f>
        <v>25538.672835341727</v>
      </c>
      <c r="X139" s="27">
        <f t="shared" ref="X139:X202" si="62">IFERROR(-PPMT($E$10,U139,$E$9,$E$6),0)</f>
        <v>9015.4755080271007</v>
      </c>
      <c r="Y139" s="52">
        <f t="shared" si="57"/>
        <v>4369042.7248362703</v>
      </c>
    </row>
    <row r="140" spans="1:25" ht="12" customHeight="1" x14ac:dyDescent="0.35">
      <c r="A140" s="190"/>
      <c r="B140" s="88"/>
      <c r="C140" s="73"/>
      <c r="D140" s="2"/>
      <c r="E140" s="2"/>
      <c r="F140" s="2"/>
      <c r="G140" s="2"/>
      <c r="H140" s="2"/>
      <c r="I140" s="2"/>
      <c r="J140" s="2"/>
      <c r="K140" s="2"/>
      <c r="L140" s="86"/>
      <c r="M140" s="255"/>
      <c r="N140"/>
      <c r="O140"/>
      <c r="P140"/>
      <c r="Q140"/>
      <c r="R140"/>
      <c r="S140" s="234">
        <f t="shared" si="59"/>
        <v>11</v>
      </c>
      <c r="T140" s="138">
        <v>131</v>
      </c>
      <c r="U140" s="139">
        <f t="shared" si="56"/>
        <v>131</v>
      </c>
      <c r="V140" s="27">
        <f t="shared" si="60"/>
        <v>4369042.7248362703</v>
      </c>
      <c r="W140" s="27">
        <f t="shared" si="61"/>
        <v>25486.082561544899</v>
      </c>
      <c r="X140" s="27">
        <f t="shared" si="62"/>
        <v>9068.0657818239251</v>
      </c>
      <c r="Y140" s="52">
        <f t="shared" si="57"/>
        <v>4359974.659054446</v>
      </c>
    </row>
    <row r="141" spans="1:25" ht="12" customHeight="1" x14ac:dyDescent="0.35">
      <c r="A141" s="190"/>
      <c r="B141" s="88"/>
      <c r="C141" s="325" t="s">
        <v>116</v>
      </c>
      <c r="D141" s="246" t="s">
        <v>114</v>
      </c>
      <c r="E141" s="183">
        <f>SUM(D139:J139)</f>
        <v>-8860253.6723215953</v>
      </c>
      <c r="F141" s="2"/>
      <c r="G141" s="241" t="s">
        <v>102</v>
      </c>
      <c r="H141" s="252"/>
      <c r="I141" s="253"/>
      <c r="J141" s="183">
        <f>SUM(E139:J139)</f>
        <v>-7077066.1723215943</v>
      </c>
      <c r="K141" s="2"/>
      <c r="L141" s="86"/>
      <c r="M141" s="256"/>
      <c r="N141"/>
      <c r="O141"/>
      <c r="P141"/>
      <c r="Q141"/>
      <c r="R141"/>
      <c r="S141" s="234">
        <f t="shared" si="59"/>
        <v>11</v>
      </c>
      <c r="T141" s="138">
        <v>132</v>
      </c>
      <c r="U141" s="139">
        <f t="shared" si="56"/>
        <v>132</v>
      </c>
      <c r="V141" s="27">
        <f t="shared" si="60"/>
        <v>4359974.659054446</v>
      </c>
      <c r="W141" s="27">
        <f t="shared" si="61"/>
        <v>25433.185511150929</v>
      </c>
      <c r="X141" s="27">
        <f t="shared" si="62"/>
        <v>9120.9628322178996</v>
      </c>
      <c r="Y141" s="52">
        <f t="shared" si="57"/>
        <v>4350853.696222228</v>
      </c>
    </row>
    <row r="142" spans="1:25" ht="12" customHeight="1" x14ac:dyDescent="0.35">
      <c r="A142" s="190"/>
      <c r="B142" s="88"/>
      <c r="C142" s="325"/>
      <c r="D142" s="186" t="s">
        <v>83</v>
      </c>
      <c r="E142" s="184" t="e">
        <f>IRR(D139:J139)</f>
        <v>#NUM!</v>
      </c>
      <c r="F142" s="2"/>
      <c r="G142" s="241" t="s">
        <v>111</v>
      </c>
      <c r="H142" s="252"/>
      <c r="I142" s="253"/>
      <c r="J142" s="184">
        <f>SUM(J135:J137)/J141</f>
        <v>0.68024904308896361</v>
      </c>
      <c r="K142" s="2"/>
      <c r="L142" s="86"/>
      <c r="M142" s="256"/>
      <c r="N142"/>
      <c r="O142"/>
      <c r="P142"/>
      <c r="Q142"/>
      <c r="R142"/>
      <c r="S142" s="234">
        <f t="shared" si="59"/>
        <v>12</v>
      </c>
      <c r="T142" s="138">
        <v>133</v>
      </c>
      <c r="U142" s="139">
        <f t="shared" si="56"/>
        <v>133</v>
      </c>
      <c r="V142" s="27">
        <f t="shared" si="60"/>
        <v>4350853.696222228</v>
      </c>
      <c r="W142" s="27">
        <f t="shared" si="61"/>
        <v>25379.979894629658</v>
      </c>
      <c r="X142" s="27">
        <f t="shared" si="62"/>
        <v>9174.1684487391685</v>
      </c>
      <c r="Y142" s="52">
        <f t="shared" si="57"/>
        <v>4341679.5277734892</v>
      </c>
    </row>
    <row r="143" spans="1:25" ht="12" customHeight="1" x14ac:dyDescent="0.35">
      <c r="A143" s="190"/>
      <c r="B143" s="88"/>
      <c r="C143" s="325"/>
      <c r="D143" s="187">
        <f>H4</f>
        <v>0.15</v>
      </c>
      <c r="E143" s="183">
        <f>NPV(H4,E139:J139)+D139</f>
        <v>-5336446.165783193</v>
      </c>
      <c r="F143" s="2"/>
      <c r="G143" s="2"/>
      <c r="H143" s="2"/>
      <c r="I143" s="2"/>
      <c r="J143" s="2"/>
      <c r="K143" s="2"/>
      <c r="L143" s="86"/>
      <c r="M143" s="257"/>
      <c r="N143"/>
      <c r="O143"/>
      <c r="P143"/>
      <c r="Q143"/>
      <c r="R143"/>
      <c r="S143" s="234">
        <f t="shared" si="59"/>
        <v>12</v>
      </c>
      <c r="T143" s="138">
        <v>134</v>
      </c>
      <c r="U143" s="139">
        <f t="shared" si="56"/>
        <v>134</v>
      </c>
      <c r="V143" s="27">
        <f t="shared" si="60"/>
        <v>4341679.5277734892</v>
      </c>
      <c r="W143" s="27">
        <f t="shared" si="61"/>
        <v>25326.463912012012</v>
      </c>
      <c r="X143" s="27">
        <f t="shared" si="62"/>
        <v>9227.6844313568163</v>
      </c>
      <c r="Y143" s="52">
        <f t="shared" si="57"/>
        <v>4332451.8433421329</v>
      </c>
    </row>
    <row r="144" spans="1:25" ht="12" customHeight="1" x14ac:dyDescent="0.35">
      <c r="A144" s="190"/>
      <c r="B144" s="88"/>
      <c r="C144" s="325"/>
      <c r="D144" s="186" t="s">
        <v>115</v>
      </c>
      <c r="E144" s="188">
        <f>E141/-D138+1</f>
        <v>-3.9687728701113008</v>
      </c>
      <c r="F144" s="2"/>
      <c r="G144" s="2"/>
      <c r="H144" s="2"/>
      <c r="I144" s="2"/>
      <c r="J144" s="2"/>
      <c r="K144" s="2"/>
      <c r="L144" s="86"/>
      <c r="M144" s="257"/>
      <c r="N144"/>
      <c r="O144"/>
      <c r="P144"/>
      <c r="Q144"/>
      <c r="R144"/>
      <c r="S144" s="234">
        <f t="shared" si="59"/>
        <v>12</v>
      </c>
      <c r="T144" s="138">
        <v>135</v>
      </c>
      <c r="U144" s="139">
        <f t="shared" si="56"/>
        <v>135</v>
      </c>
      <c r="V144" s="27">
        <f t="shared" si="60"/>
        <v>4332451.8433421329</v>
      </c>
      <c r="W144" s="27">
        <f t="shared" si="61"/>
        <v>25272.635752829097</v>
      </c>
      <c r="X144" s="27">
        <f t="shared" si="62"/>
        <v>9281.512590539729</v>
      </c>
      <c r="Y144" s="52">
        <f t="shared" si="57"/>
        <v>4323170.3307515932</v>
      </c>
    </row>
    <row r="145" spans="1:25" ht="12" customHeight="1" thickBot="1" x14ac:dyDescent="0.4">
      <c r="A145" s="190"/>
      <c r="B145" s="89"/>
      <c r="C145" s="84"/>
      <c r="D145" s="84"/>
      <c r="E145" s="84"/>
      <c r="F145" s="84"/>
      <c r="G145" s="84"/>
      <c r="H145" s="84"/>
      <c r="I145" s="84"/>
      <c r="J145" s="84"/>
      <c r="K145" s="84"/>
      <c r="L145" s="87"/>
      <c r="M145" s="257"/>
      <c r="N145"/>
      <c r="O145"/>
      <c r="P145"/>
      <c r="Q145"/>
      <c r="R145"/>
      <c r="S145" s="234">
        <f t="shared" si="59"/>
        <v>12</v>
      </c>
      <c r="T145" s="138">
        <v>136</v>
      </c>
      <c r="U145" s="139">
        <f t="shared" si="56"/>
        <v>136</v>
      </c>
      <c r="V145" s="27">
        <f t="shared" si="60"/>
        <v>4323170.3307515932</v>
      </c>
      <c r="W145" s="27">
        <f t="shared" si="61"/>
        <v>25218.493596050947</v>
      </c>
      <c r="X145" s="27">
        <f t="shared" si="62"/>
        <v>9335.654747317878</v>
      </c>
      <c r="Y145" s="52">
        <f t="shared" si="57"/>
        <v>4313834.6760042757</v>
      </c>
    </row>
    <row r="146" spans="1:25" ht="12" customHeight="1" thickTop="1" x14ac:dyDescent="0.35">
      <c r="A146" s="190"/>
      <c r="B146" s="190"/>
      <c r="D146" s="247"/>
      <c r="E146" s="247"/>
      <c r="F146" s="247"/>
      <c r="G146" s="247"/>
      <c r="H146" s="247"/>
      <c r="I146" s="247"/>
      <c r="J146" s="247"/>
      <c r="K146" s="247"/>
      <c r="L146" s="2"/>
      <c r="M146" s="257"/>
      <c r="N146"/>
      <c r="O146"/>
      <c r="P146"/>
      <c r="Q146"/>
      <c r="R146"/>
      <c r="S146" s="234">
        <f t="shared" si="59"/>
        <v>12</v>
      </c>
      <c r="T146" s="138">
        <v>137</v>
      </c>
      <c r="U146" s="139">
        <f t="shared" si="56"/>
        <v>137</v>
      </c>
      <c r="V146" s="27">
        <f t="shared" si="60"/>
        <v>4313834.6760042757</v>
      </c>
      <c r="W146" s="27">
        <f t="shared" si="61"/>
        <v>25164.035610024926</v>
      </c>
      <c r="X146" s="27">
        <f t="shared" si="62"/>
        <v>9390.1127333439017</v>
      </c>
      <c r="Y146" s="52">
        <f t="shared" si="57"/>
        <v>4304444.5632709321</v>
      </c>
    </row>
    <row r="147" spans="1:25" ht="12" customHeight="1" x14ac:dyDescent="0.35">
      <c r="A147" s="2"/>
      <c r="B147" s="2"/>
      <c r="C147" s="251" t="s">
        <v>220</v>
      </c>
      <c r="D147" s="107"/>
      <c r="E147" s="131">
        <f>SUM(E122:E133)</f>
        <v>-414649.78012042592</v>
      </c>
      <c r="F147" s="131">
        <f t="shared" ref="F147:J147" si="63">SUM(F122:F133)</f>
        <v>-414649.78012042592</v>
      </c>
      <c r="G147" s="131">
        <f t="shared" si="63"/>
        <v>-414649.78012042586</v>
      </c>
      <c r="H147" s="131">
        <f t="shared" si="63"/>
        <v>-414649.78012042586</v>
      </c>
      <c r="I147" s="131">
        <f t="shared" si="63"/>
        <v>-414649.78012042597</v>
      </c>
      <c r="J147" s="254">
        <f t="shared" si="63"/>
        <v>-3004297.2523382436</v>
      </c>
      <c r="K147" s="248"/>
      <c r="L147" s="2"/>
      <c r="M147" s="257"/>
      <c r="N147"/>
      <c r="O147"/>
      <c r="P147"/>
      <c r="Q147"/>
      <c r="R147"/>
      <c r="S147" s="234">
        <f t="shared" si="59"/>
        <v>12</v>
      </c>
      <c r="T147" s="138">
        <v>138</v>
      </c>
      <c r="U147" s="139">
        <f t="shared" si="56"/>
        <v>138</v>
      </c>
      <c r="V147" s="27">
        <f t="shared" si="60"/>
        <v>4304444.5632709321</v>
      </c>
      <c r="W147" s="27">
        <f t="shared" si="61"/>
        <v>25109.259952413755</v>
      </c>
      <c r="X147" s="27">
        <f t="shared" si="62"/>
        <v>9444.8883909550714</v>
      </c>
      <c r="Y147" s="52">
        <f t="shared" si="57"/>
        <v>4294999.6748799765</v>
      </c>
    </row>
    <row r="148" spans="1:25" ht="12" customHeight="1" x14ac:dyDescent="0.35">
      <c r="A148" s="8"/>
      <c r="B148" s="190"/>
      <c r="C148" s="248"/>
      <c r="D148" s="248"/>
      <c r="E148" s="260" t="str">
        <f>IF(E147=E134,"OK","Check")</f>
        <v>OK</v>
      </c>
      <c r="F148" s="260" t="str">
        <f t="shared" ref="F148:J148" si="64">IF(F147=F134,"OK","Check")</f>
        <v>OK</v>
      </c>
      <c r="G148" s="260" t="str">
        <f t="shared" si="64"/>
        <v>OK</v>
      </c>
      <c r="H148" s="260" t="str">
        <f t="shared" si="64"/>
        <v>OK</v>
      </c>
      <c r="I148" s="260" t="str">
        <f t="shared" si="64"/>
        <v>OK</v>
      </c>
      <c r="J148" s="260" t="str">
        <f t="shared" si="64"/>
        <v>Check</v>
      </c>
      <c r="K148" s="248"/>
      <c r="L148" s="2"/>
      <c r="M148" s="257"/>
      <c r="N148"/>
      <c r="O148"/>
      <c r="P148"/>
      <c r="Q148"/>
      <c r="R148"/>
      <c r="S148" s="234">
        <f t="shared" si="59"/>
        <v>12</v>
      </c>
      <c r="T148" s="138">
        <v>139</v>
      </c>
      <c r="U148" s="139">
        <f t="shared" si="56"/>
        <v>139</v>
      </c>
      <c r="V148" s="27">
        <f t="shared" si="60"/>
        <v>4294999.6748799765</v>
      </c>
      <c r="W148" s="27">
        <f t="shared" si="61"/>
        <v>25054.164770133182</v>
      </c>
      <c r="X148" s="27">
        <f t="shared" si="62"/>
        <v>9499.9835732356441</v>
      </c>
      <c r="Y148" s="52">
        <f t="shared" si="57"/>
        <v>4285499.691306741</v>
      </c>
    </row>
    <row r="149" spans="1:25" ht="12" customHeight="1" x14ac:dyDescent="0.35">
      <c r="A149" s="8"/>
      <c r="B149" s="8"/>
      <c r="C149" s="326" t="s">
        <v>207</v>
      </c>
      <c r="D149" s="326"/>
      <c r="E149" s="326"/>
      <c r="F149" s="326"/>
      <c r="G149" s="326"/>
      <c r="H149" s="326"/>
      <c r="I149" s="326"/>
      <c r="J149" s="326"/>
      <c r="K149" s="326"/>
      <c r="L149" s="2"/>
      <c r="M149" s="257"/>
      <c r="N149"/>
      <c r="O149"/>
      <c r="P149"/>
      <c r="Q149"/>
      <c r="R149"/>
      <c r="S149" s="234">
        <f t="shared" si="59"/>
        <v>12</v>
      </c>
      <c r="T149" s="138">
        <v>140</v>
      </c>
      <c r="U149" s="139">
        <f t="shared" si="56"/>
        <v>140</v>
      </c>
      <c r="V149" s="27">
        <f t="shared" si="60"/>
        <v>4285499.691306741</v>
      </c>
      <c r="W149" s="27">
        <f t="shared" si="61"/>
        <v>24998.748199289308</v>
      </c>
      <c r="X149" s="27">
        <f t="shared" si="62"/>
        <v>9555.4001440795164</v>
      </c>
      <c r="Y149" s="52">
        <f t="shared" si="57"/>
        <v>4275944.2911626613</v>
      </c>
    </row>
    <row r="150" spans="1:25" ht="14.5" x14ac:dyDescent="0.35">
      <c r="A150" s="8"/>
      <c r="B150" s="8"/>
      <c r="C150" s="326"/>
      <c r="D150" s="326"/>
      <c r="E150" s="326"/>
      <c r="F150" s="326"/>
      <c r="G150" s="326"/>
      <c r="H150" s="326"/>
      <c r="I150" s="326"/>
      <c r="J150" s="326"/>
      <c r="K150" s="326"/>
      <c r="M150" s="257"/>
      <c r="N150"/>
      <c r="O150"/>
      <c r="P150"/>
      <c r="Q150"/>
      <c r="R150"/>
      <c r="S150" s="234">
        <f t="shared" si="59"/>
        <v>12</v>
      </c>
      <c r="T150" s="138">
        <v>141</v>
      </c>
      <c r="U150" s="139">
        <f t="shared" si="56"/>
        <v>141</v>
      </c>
      <c r="V150" s="27">
        <f t="shared" si="60"/>
        <v>4275944.2911626613</v>
      </c>
      <c r="W150" s="27">
        <f t="shared" si="61"/>
        <v>24943.008365115511</v>
      </c>
      <c r="X150" s="27">
        <f t="shared" si="62"/>
        <v>9611.1399782533153</v>
      </c>
      <c r="Y150" s="52">
        <f t="shared" si="57"/>
        <v>4266333.151184408</v>
      </c>
    </row>
    <row r="151" spans="1:25" ht="12" customHeight="1" x14ac:dyDescent="0.35">
      <c r="A151" s="8"/>
      <c r="B151" s="8"/>
      <c r="C151" s="326"/>
      <c r="D151" s="326"/>
      <c r="E151" s="326"/>
      <c r="F151" s="326"/>
      <c r="G151" s="326"/>
      <c r="H151" s="326"/>
      <c r="I151" s="326"/>
      <c r="J151" s="326"/>
      <c r="K151" s="326"/>
      <c r="M151" s="257"/>
      <c r="N151"/>
      <c r="O151"/>
      <c r="P151"/>
      <c r="Q151"/>
      <c r="R151"/>
      <c r="S151" s="234">
        <f t="shared" si="59"/>
        <v>12</v>
      </c>
      <c r="T151" s="138">
        <v>142</v>
      </c>
      <c r="U151" s="139">
        <f t="shared" si="56"/>
        <v>142</v>
      </c>
      <c r="V151" s="27">
        <f t="shared" si="60"/>
        <v>4266333.151184408</v>
      </c>
      <c r="W151" s="27">
        <f t="shared" si="61"/>
        <v>24886.943381909034</v>
      </c>
      <c r="X151" s="27">
        <f t="shared" si="62"/>
        <v>9667.2049614597945</v>
      </c>
      <c r="Y151" s="52">
        <f t="shared" si="57"/>
        <v>4256665.9462229479</v>
      </c>
    </row>
    <row r="152" spans="1:25" ht="12" customHeight="1" x14ac:dyDescent="0.35">
      <c r="A152" s="7"/>
      <c r="B152" s="7"/>
      <c r="C152" s="326"/>
      <c r="D152" s="326"/>
      <c r="E152" s="326"/>
      <c r="F152" s="326"/>
      <c r="G152" s="326"/>
      <c r="H152" s="326"/>
      <c r="I152" s="326"/>
      <c r="J152" s="326"/>
      <c r="K152" s="326"/>
      <c r="M152" s="257"/>
      <c r="N152"/>
      <c r="O152"/>
      <c r="P152"/>
      <c r="Q152"/>
      <c r="R152"/>
      <c r="S152" s="234">
        <f t="shared" si="59"/>
        <v>12</v>
      </c>
      <c r="T152" s="138">
        <v>143</v>
      </c>
      <c r="U152" s="139">
        <f t="shared" si="56"/>
        <v>143</v>
      </c>
      <c r="V152" s="27">
        <f t="shared" si="60"/>
        <v>4256665.9462229479</v>
      </c>
      <c r="W152" s="27">
        <f t="shared" si="61"/>
        <v>24830.551352967184</v>
      </c>
      <c r="X152" s="27">
        <f t="shared" si="62"/>
        <v>9723.596990401642</v>
      </c>
      <c r="Y152" s="52">
        <f t="shared" si="57"/>
        <v>4246942.3492325461</v>
      </c>
    </row>
    <row r="153" spans="1:25" ht="12" customHeight="1" x14ac:dyDescent="0.35">
      <c r="A153" s="7"/>
      <c r="B153" s="7"/>
      <c r="C153" s="326"/>
      <c r="D153" s="326"/>
      <c r="E153" s="326"/>
      <c r="F153" s="326"/>
      <c r="G153" s="326"/>
      <c r="H153" s="326"/>
      <c r="I153" s="326"/>
      <c r="J153" s="326"/>
      <c r="K153" s="326"/>
      <c r="M153" s="257"/>
      <c r="N153"/>
      <c r="O153"/>
      <c r="P153"/>
      <c r="Q153"/>
      <c r="R153"/>
      <c r="S153" s="234">
        <f t="shared" si="59"/>
        <v>12</v>
      </c>
      <c r="T153" s="138">
        <v>144</v>
      </c>
      <c r="U153" s="139">
        <f t="shared" si="56"/>
        <v>144</v>
      </c>
      <c r="V153" s="27">
        <f t="shared" si="60"/>
        <v>4246942.3492325461</v>
      </c>
      <c r="W153" s="27">
        <f t="shared" si="61"/>
        <v>24773.830370523174</v>
      </c>
      <c r="X153" s="27">
        <f t="shared" si="62"/>
        <v>9780.3179728456507</v>
      </c>
      <c r="Y153" s="52">
        <f t="shared" si="57"/>
        <v>4237162.0312597007</v>
      </c>
    </row>
    <row r="154" spans="1:25" ht="12" customHeight="1" x14ac:dyDescent="0.35">
      <c r="A154" s="7"/>
      <c r="B154" s="7"/>
      <c r="C154" s="326"/>
      <c r="D154" s="326"/>
      <c r="E154" s="326"/>
      <c r="F154" s="326"/>
      <c r="G154" s="326"/>
      <c r="H154" s="326"/>
      <c r="I154" s="326"/>
      <c r="J154" s="326"/>
      <c r="K154" s="326"/>
      <c r="M154" s="257"/>
      <c r="N154"/>
      <c r="O154"/>
      <c r="P154"/>
      <c r="Q154"/>
      <c r="R154"/>
      <c r="S154" s="234">
        <f t="shared" si="59"/>
        <v>13</v>
      </c>
      <c r="T154" s="138">
        <v>145</v>
      </c>
      <c r="U154" s="139">
        <f t="shared" si="56"/>
        <v>145</v>
      </c>
      <c r="V154" s="27">
        <f t="shared" si="60"/>
        <v>4237162.0312597007</v>
      </c>
      <c r="W154" s="27">
        <f t="shared" si="61"/>
        <v>24716.778515681573</v>
      </c>
      <c r="X154" s="27">
        <f t="shared" si="62"/>
        <v>9837.3698276872528</v>
      </c>
      <c r="Y154" s="52">
        <f t="shared" si="57"/>
        <v>4227324.6614320138</v>
      </c>
    </row>
    <row r="155" spans="1:25" ht="12" customHeight="1" x14ac:dyDescent="0.35">
      <c r="A155" s="7"/>
      <c r="B155" s="7"/>
      <c r="C155" s="326"/>
      <c r="D155" s="326"/>
      <c r="E155" s="326"/>
      <c r="F155" s="326"/>
      <c r="G155" s="326"/>
      <c r="H155" s="326"/>
      <c r="I155" s="326"/>
      <c r="J155" s="326"/>
      <c r="K155" s="326"/>
      <c r="M155"/>
      <c r="N155"/>
      <c r="O155"/>
      <c r="P155"/>
      <c r="Q155"/>
      <c r="R155"/>
      <c r="S155" s="234">
        <f t="shared" si="59"/>
        <v>13</v>
      </c>
      <c r="T155" s="138">
        <v>146</v>
      </c>
      <c r="U155" s="139">
        <f t="shared" si="56"/>
        <v>146</v>
      </c>
      <c r="V155" s="27">
        <f t="shared" si="60"/>
        <v>4227324.6614320138</v>
      </c>
      <c r="W155" s="27">
        <f t="shared" si="61"/>
        <v>24659.3938583534</v>
      </c>
      <c r="X155" s="27">
        <f t="shared" si="62"/>
        <v>9894.7544850154263</v>
      </c>
      <c r="Y155" s="52">
        <f t="shared" si="57"/>
        <v>4217429.9069469981</v>
      </c>
    </row>
    <row r="156" spans="1:25" ht="12" customHeight="1" x14ac:dyDescent="0.35">
      <c r="C156" s="326"/>
      <c r="D156" s="326"/>
      <c r="E156" s="326"/>
      <c r="F156" s="326"/>
      <c r="G156" s="326"/>
      <c r="H156" s="326"/>
      <c r="I156" s="326"/>
      <c r="J156" s="326"/>
      <c r="K156" s="326"/>
      <c r="M156"/>
      <c r="N156"/>
      <c r="O156"/>
      <c r="P156"/>
      <c r="Q156"/>
      <c r="R156"/>
      <c r="S156" s="234">
        <f t="shared" si="59"/>
        <v>13</v>
      </c>
      <c r="T156" s="138">
        <v>147</v>
      </c>
      <c r="U156" s="139">
        <f t="shared" si="56"/>
        <v>147</v>
      </c>
      <c r="V156" s="27">
        <f t="shared" si="60"/>
        <v>4217429.9069469981</v>
      </c>
      <c r="W156" s="27">
        <f t="shared" si="61"/>
        <v>24601.674457190809</v>
      </c>
      <c r="X156" s="27">
        <f t="shared" si="62"/>
        <v>9952.473886178017</v>
      </c>
      <c r="Y156" s="52">
        <f t="shared" si="57"/>
        <v>4207477.4330608202</v>
      </c>
    </row>
    <row r="157" spans="1:25" ht="12" customHeight="1" x14ac:dyDescent="0.35">
      <c r="C157" s="326"/>
      <c r="D157" s="326"/>
      <c r="E157" s="326"/>
      <c r="F157" s="326"/>
      <c r="G157" s="326"/>
      <c r="H157" s="326"/>
      <c r="I157" s="326"/>
      <c r="J157" s="326"/>
      <c r="K157" s="326"/>
      <c r="M157"/>
      <c r="N157"/>
      <c r="O157"/>
      <c r="P157"/>
      <c r="Q157"/>
      <c r="R157"/>
      <c r="S157" s="234">
        <f t="shared" si="59"/>
        <v>13</v>
      </c>
      <c r="T157" s="138">
        <v>148</v>
      </c>
      <c r="U157" s="139">
        <f t="shared" si="56"/>
        <v>148</v>
      </c>
      <c r="V157" s="27">
        <f t="shared" si="60"/>
        <v>4207477.4330608202</v>
      </c>
      <c r="W157" s="27">
        <f t="shared" si="61"/>
        <v>24543.618359521439</v>
      </c>
      <c r="X157" s="27">
        <f t="shared" si="62"/>
        <v>10010.529983847387</v>
      </c>
      <c r="Y157" s="52">
        <f t="shared" si="57"/>
        <v>4197466.9030769728</v>
      </c>
    </row>
    <row r="158" spans="1:25" ht="12" customHeight="1" x14ac:dyDescent="0.35">
      <c r="M158"/>
      <c r="N158"/>
      <c r="O158"/>
      <c r="P158"/>
      <c r="Q158"/>
      <c r="R158"/>
      <c r="S158" s="234">
        <f t="shared" si="59"/>
        <v>13</v>
      </c>
      <c r="T158" s="138">
        <v>149</v>
      </c>
      <c r="U158" s="139">
        <f t="shared" si="56"/>
        <v>149</v>
      </c>
      <c r="V158" s="27">
        <f t="shared" si="60"/>
        <v>4197466.9030769728</v>
      </c>
      <c r="W158" s="27">
        <f t="shared" si="61"/>
        <v>24485.223601282327</v>
      </c>
      <c r="X158" s="27">
        <f t="shared" si="62"/>
        <v>10068.924742086498</v>
      </c>
      <c r="Y158" s="52">
        <f t="shared" si="57"/>
        <v>4187397.9783348865</v>
      </c>
    </row>
    <row r="159" spans="1:25" ht="12" customHeight="1" x14ac:dyDescent="0.35">
      <c r="C159" s="193" t="s">
        <v>132</v>
      </c>
      <c r="D159" s="2"/>
      <c r="E159" s="2"/>
      <c r="F159" s="2"/>
      <c r="G159" s="2"/>
      <c r="H159" s="2"/>
      <c r="I159" s="2"/>
      <c r="J159" s="2"/>
      <c r="K159" s="2"/>
      <c r="M159"/>
      <c r="N159"/>
      <c r="O159"/>
      <c r="P159"/>
      <c r="Q159"/>
      <c r="R159"/>
      <c r="S159" s="234">
        <f t="shared" si="59"/>
        <v>13</v>
      </c>
      <c r="T159" s="138">
        <v>150</v>
      </c>
      <c r="U159" s="139">
        <f t="shared" si="56"/>
        <v>150</v>
      </c>
      <c r="V159" s="27">
        <f t="shared" si="60"/>
        <v>4187397.9783348865</v>
      </c>
      <c r="W159" s="27">
        <f t="shared" si="61"/>
        <v>24426.488206953487</v>
      </c>
      <c r="X159" s="27">
        <f t="shared" si="62"/>
        <v>10127.660136415338</v>
      </c>
      <c r="Y159" s="52">
        <f t="shared" si="57"/>
        <v>4177270.3181984713</v>
      </c>
    </row>
    <row r="160" spans="1:25" ht="12" customHeight="1" x14ac:dyDescent="0.35">
      <c r="C160" s="200"/>
      <c r="D160" s="72" t="s">
        <v>72</v>
      </c>
      <c r="E160" s="118" t="s">
        <v>16</v>
      </c>
      <c r="F160" s="105" t="s">
        <v>17</v>
      </c>
      <c r="G160" s="118" t="s">
        <v>18</v>
      </c>
      <c r="H160" s="105" t="s">
        <v>19</v>
      </c>
      <c r="I160" s="118" t="s">
        <v>20</v>
      </c>
      <c r="J160" s="105" t="s">
        <v>21</v>
      </c>
      <c r="K160" s="191" t="s">
        <v>22</v>
      </c>
      <c r="M160"/>
      <c r="N160"/>
      <c r="O160"/>
      <c r="P160"/>
      <c r="Q160"/>
      <c r="R160"/>
      <c r="S160" s="234">
        <f t="shared" si="59"/>
        <v>13</v>
      </c>
      <c r="T160" s="138">
        <v>151</v>
      </c>
      <c r="U160" s="139">
        <f t="shared" si="56"/>
        <v>151</v>
      </c>
      <c r="V160" s="27">
        <f t="shared" si="60"/>
        <v>4177270.3181984713</v>
      </c>
      <c r="W160" s="27">
        <f t="shared" si="61"/>
        <v>24367.410189491071</v>
      </c>
      <c r="X160" s="27">
        <f t="shared" si="62"/>
        <v>10186.738153877757</v>
      </c>
      <c r="Y160" s="52">
        <f t="shared" si="57"/>
        <v>4167083.5800445937</v>
      </c>
    </row>
    <row r="161" spans="3:25" ht="12" customHeight="1" x14ac:dyDescent="0.35">
      <c r="C161" s="194" t="s">
        <v>129</v>
      </c>
      <c r="D161" s="192"/>
      <c r="E161" s="67">
        <f>D162</f>
        <v>225000</v>
      </c>
      <c r="F161" s="68">
        <f t="shared" ref="F161:K161" si="65">E165</f>
        <v>225000</v>
      </c>
      <c r="G161" s="67">
        <f t="shared" si="65"/>
        <v>225000</v>
      </c>
      <c r="H161" s="68">
        <f t="shared" si="65"/>
        <v>225000</v>
      </c>
      <c r="I161" s="124">
        <f t="shared" si="65"/>
        <v>225000</v>
      </c>
      <c r="J161" s="68">
        <f t="shared" si="65"/>
        <v>225000</v>
      </c>
      <c r="K161" s="68">
        <f t="shared" si="65"/>
        <v>225000</v>
      </c>
      <c r="M161"/>
      <c r="N161"/>
      <c r="O161"/>
      <c r="P161"/>
      <c r="Q161"/>
      <c r="R161"/>
      <c r="S161" s="234">
        <f t="shared" si="59"/>
        <v>13</v>
      </c>
      <c r="T161" s="138">
        <v>152</v>
      </c>
      <c r="U161" s="139">
        <f t="shared" si="56"/>
        <v>152</v>
      </c>
      <c r="V161" s="27">
        <f t="shared" si="60"/>
        <v>4167083.5800445937</v>
      </c>
      <c r="W161" s="27">
        <f t="shared" si="61"/>
        <v>24307.987550260113</v>
      </c>
      <c r="X161" s="27">
        <f t="shared" si="62"/>
        <v>10246.160793108713</v>
      </c>
      <c r="Y161" s="52">
        <f t="shared" si="57"/>
        <v>4156837.4192514848</v>
      </c>
    </row>
    <row r="162" spans="3:25" ht="12" customHeight="1" x14ac:dyDescent="0.35">
      <c r="C162" s="194" t="s">
        <v>130</v>
      </c>
      <c r="D162" s="195">
        <v>225000</v>
      </c>
      <c r="E162" s="63">
        <f t="shared" ref="E162:K162" si="66">-E98</f>
        <v>0</v>
      </c>
      <c r="F162" s="64">
        <f t="shared" si="66"/>
        <v>0</v>
      </c>
      <c r="G162" s="63">
        <f t="shared" si="66"/>
        <v>0</v>
      </c>
      <c r="H162" s="64">
        <f t="shared" si="66"/>
        <v>0</v>
      </c>
      <c r="I162" s="103">
        <f t="shared" si="66"/>
        <v>0</v>
      </c>
      <c r="J162" s="64">
        <f t="shared" si="66"/>
        <v>0</v>
      </c>
      <c r="K162" s="64">
        <f t="shared" si="66"/>
        <v>0</v>
      </c>
      <c r="M162"/>
      <c r="N162"/>
      <c r="O162"/>
      <c r="P162"/>
      <c r="Q162"/>
      <c r="R162"/>
      <c r="S162" s="234">
        <f t="shared" si="59"/>
        <v>13</v>
      </c>
      <c r="T162" s="138">
        <v>153</v>
      </c>
      <c r="U162" s="139">
        <f t="shared" si="56"/>
        <v>153</v>
      </c>
      <c r="V162" s="27">
        <f t="shared" si="60"/>
        <v>4156837.4192514848</v>
      </c>
      <c r="W162" s="27">
        <f t="shared" si="61"/>
        <v>24248.218278966979</v>
      </c>
      <c r="X162" s="27">
        <f t="shared" si="62"/>
        <v>10305.930064401848</v>
      </c>
      <c r="Y162" s="52">
        <f t="shared" si="57"/>
        <v>4146531.4891870827</v>
      </c>
    </row>
    <row r="163" spans="3:25" ht="12" customHeight="1" x14ac:dyDescent="0.35">
      <c r="C163" s="194" t="s">
        <v>131</v>
      </c>
      <c r="D163" s="192"/>
      <c r="E163" s="67">
        <f>SUM(E161:E162)</f>
        <v>225000</v>
      </c>
      <c r="F163" s="68">
        <f t="shared" ref="F163:K163" si="67">SUM(F161:F162)</f>
        <v>225000</v>
      </c>
      <c r="G163" s="67">
        <f t="shared" si="67"/>
        <v>225000</v>
      </c>
      <c r="H163" s="68">
        <f t="shared" si="67"/>
        <v>225000</v>
      </c>
      <c r="I163" s="124">
        <f t="shared" si="67"/>
        <v>225000</v>
      </c>
      <c r="J163" s="68">
        <f t="shared" si="67"/>
        <v>225000</v>
      </c>
      <c r="K163" s="68">
        <f t="shared" si="67"/>
        <v>225000</v>
      </c>
      <c r="M163"/>
      <c r="N163"/>
      <c r="O163"/>
      <c r="P163"/>
      <c r="Q163"/>
      <c r="R163"/>
      <c r="S163" s="234">
        <f t="shared" si="59"/>
        <v>13</v>
      </c>
      <c r="T163" s="138">
        <v>154</v>
      </c>
      <c r="U163" s="139">
        <f t="shared" si="56"/>
        <v>154</v>
      </c>
      <c r="V163" s="27">
        <f t="shared" si="60"/>
        <v>4146531.4891870827</v>
      </c>
      <c r="W163" s="27">
        <f t="shared" si="61"/>
        <v>24188.100353591304</v>
      </c>
      <c r="X163" s="27">
        <f t="shared" si="62"/>
        <v>10366.047989777524</v>
      </c>
      <c r="Y163" s="52">
        <f t="shared" si="57"/>
        <v>4136165.441197305</v>
      </c>
    </row>
    <row r="164" spans="3:25" ht="12" customHeight="1" x14ac:dyDescent="0.35">
      <c r="C164" s="194" t="s">
        <v>133</v>
      </c>
      <c r="D164" s="192"/>
      <c r="E164" s="63">
        <f t="shared" ref="E164:K164" si="68">-MIN(-E106,E163)</f>
        <v>0</v>
      </c>
      <c r="F164" s="64">
        <f t="shared" si="68"/>
        <v>0</v>
      </c>
      <c r="G164" s="63">
        <f t="shared" si="68"/>
        <v>0</v>
      </c>
      <c r="H164" s="64">
        <f t="shared" si="68"/>
        <v>0</v>
      </c>
      <c r="I164" s="103">
        <f t="shared" si="68"/>
        <v>0</v>
      </c>
      <c r="J164" s="64">
        <f t="shared" si="68"/>
        <v>0</v>
      </c>
      <c r="K164" s="64">
        <f t="shared" si="68"/>
        <v>0</v>
      </c>
      <c r="M164"/>
      <c r="N164"/>
      <c r="O164"/>
      <c r="P164"/>
      <c r="Q164"/>
      <c r="R164"/>
      <c r="S164" s="234">
        <f t="shared" si="59"/>
        <v>13</v>
      </c>
      <c r="T164" s="138">
        <v>155</v>
      </c>
      <c r="U164" s="139">
        <f t="shared" si="56"/>
        <v>155</v>
      </c>
      <c r="V164" s="27">
        <f t="shared" si="60"/>
        <v>4136165.441197305</v>
      </c>
      <c r="W164" s="27">
        <f t="shared" si="61"/>
        <v>24127.6317403176</v>
      </c>
      <c r="X164" s="27">
        <f t="shared" si="62"/>
        <v>10426.516603051228</v>
      </c>
      <c r="Y164" s="52">
        <f t="shared" si="57"/>
        <v>4125738.9245942538</v>
      </c>
    </row>
    <row r="165" spans="3:25" ht="12" customHeight="1" x14ac:dyDescent="0.35">
      <c r="C165" s="196" t="s">
        <v>62</v>
      </c>
      <c r="D165" s="201"/>
      <c r="E165" s="63">
        <f>E163+E164</f>
        <v>225000</v>
      </c>
      <c r="F165" s="64">
        <f t="shared" ref="F165:K165" si="69">F163+F164</f>
        <v>225000</v>
      </c>
      <c r="G165" s="63">
        <f t="shared" si="69"/>
        <v>225000</v>
      </c>
      <c r="H165" s="64">
        <f t="shared" si="69"/>
        <v>225000</v>
      </c>
      <c r="I165" s="103">
        <f t="shared" si="69"/>
        <v>225000</v>
      </c>
      <c r="J165" s="64">
        <f t="shared" si="69"/>
        <v>225000</v>
      </c>
      <c r="K165" s="64">
        <f t="shared" si="69"/>
        <v>225000</v>
      </c>
      <c r="M165"/>
      <c r="N165"/>
      <c r="O165"/>
      <c r="P165"/>
      <c r="Q165"/>
      <c r="R165"/>
      <c r="S165" s="234">
        <f t="shared" si="59"/>
        <v>13</v>
      </c>
      <c r="T165" s="138">
        <v>156</v>
      </c>
      <c r="U165" s="139">
        <f t="shared" si="56"/>
        <v>156</v>
      </c>
      <c r="V165" s="27">
        <f t="shared" si="60"/>
        <v>4125738.9245942538</v>
      </c>
      <c r="W165" s="27">
        <f t="shared" si="61"/>
        <v>24066.810393466469</v>
      </c>
      <c r="X165" s="27">
        <f t="shared" si="62"/>
        <v>10487.337949902359</v>
      </c>
      <c r="Y165" s="52">
        <f t="shared" si="57"/>
        <v>4115251.5866443515</v>
      </c>
    </row>
    <row r="166" spans="3:25" ht="12" customHeight="1" x14ac:dyDescent="0.35">
      <c r="C166" s="2"/>
      <c r="D166" s="2"/>
      <c r="E166" s="2"/>
      <c r="F166" s="2"/>
      <c r="G166" s="2"/>
      <c r="H166" s="2"/>
      <c r="I166" s="2"/>
      <c r="J166" s="2"/>
      <c r="K166" s="2"/>
      <c r="M166"/>
      <c r="N166"/>
      <c r="O166"/>
      <c r="P166"/>
      <c r="Q166"/>
      <c r="R166"/>
      <c r="S166" s="234">
        <f t="shared" si="59"/>
        <v>14</v>
      </c>
      <c r="T166" s="138">
        <v>157</v>
      </c>
      <c r="U166" s="139">
        <f t="shared" si="56"/>
        <v>157</v>
      </c>
      <c r="V166" s="27">
        <f t="shared" si="60"/>
        <v>4115251.5866443515</v>
      </c>
      <c r="W166" s="27">
        <f t="shared" si="61"/>
        <v>24005.634255425372</v>
      </c>
      <c r="X166" s="27">
        <f t="shared" si="62"/>
        <v>10548.514087943455</v>
      </c>
      <c r="Y166" s="52">
        <f t="shared" si="57"/>
        <v>4104703.0725564081</v>
      </c>
    </row>
    <row r="167" spans="3:25" ht="12" customHeight="1" x14ac:dyDescent="0.35">
      <c r="C167" s="198" t="s">
        <v>135</v>
      </c>
      <c r="D167" s="198"/>
      <c r="E167" s="199">
        <f t="shared" ref="E167:K167" si="70">-E106</f>
        <v>0</v>
      </c>
      <c r="F167" s="199">
        <f t="shared" si="70"/>
        <v>0</v>
      </c>
      <c r="G167" s="199">
        <f t="shared" si="70"/>
        <v>0</v>
      </c>
      <c r="H167" s="199">
        <f t="shared" si="70"/>
        <v>0</v>
      </c>
      <c r="I167" s="199">
        <f t="shared" si="70"/>
        <v>0</v>
      </c>
      <c r="J167" s="199">
        <f t="shared" si="70"/>
        <v>0</v>
      </c>
      <c r="K167" s="199">
        <f t="shared" si="70"/>
        <v>0</v>
      </c>
      <c r="M167"/>
      <c r="N167"/>
      <c r="O167"/>
      <c r="P167"/>
      <c r="Q167"/>
      <c r="R167"/>
      <c r="S167" s="234">
        <f t="shared" si="59"/>
        <v>14</v>
      </c>
      <c r="T167" s="138">
        <v>158</v>
      </c>
      <c r="U167" s="139">
        <f t="shared" si="56"/>
        <v>158</v>
      </c>
      <c r="V167" s="27">
        <f t="shared" si="60"/>
        <v>4104703.0725564081</v>
      </c>
      <c r="W167" s="27">
        <f t="shared" si="61"/>
        <v>23944.101256579033</v>
      </c>
      <c r="X167" s="27">
        <f t="shared" si="62"/>
        <v>10610.047086789793</v>
      </c>
      <c r="Y167" s="52">
        <f t="shared" si="57"/>
        <v>4094093.0254696184</v>
      </c>
    </row>
    <row r="168" spans="3:25" ht="12" customHeight="1" x14ac:dyDescent="0.35">
      <c r="C168" s="198" t="s">
        <v>134</v>
      </c>
      <c r="D168" s="198"/>
      <c r="E168" s="199">
        <f>E167-E162</f>
        <v>0</v>
      </c>
      <c r="F168" s="199">
        <f t="shared" ref="F168:K168" si="71">F167-F162</f>
        <v>0</v>
      </c>
      <c r="G168" s="199">
        <f t="shared" si="71"/>
        <v>0</v>
      </c>
      <c r="H168" s="199">
        <f t="shared" si="71"/>
        <v>0</v>
      </c>
      <c r="I168" s="199">
        <f t="shared" si="71"/>
        <v>0</v>
      </c>
      <c r="J168" s="199">
        <f t="shared" si="71"/>
        <v>0</v>
      </c>
      <c r="K168" s="199">
        <f t="shared" si="71"/>
        <v>0</v>
      </c>
      <c r="M168"/>
      <c r="N168"/>
      <c r="O168"/>
      <c r="P168"/>
      <c r="Q168"/>
      <c r="R168"/>
      <c r="S168" s="234">
        <f t="shared" si="59"/>
        <v>14</v>
      </c>
      <c r="T168" s="138">
        <v>159</v>
      </c>
      <c r="U168" s="139">
        <f t="shared" si="56"/>
        <v>159</v>
      </c>
      <c r="V168" s="27">
        <f t="shared" si="60"/>
        <v>4094093.0254696184</v>
      </c>
      <c r="W168" s="27">
        <f t="shared" si="61"/>
        <v>23882.209315239426</v>
      </c>
      <c r="X168" s="27">
        <f t="shared" si="62"/>
        <v>10671.9390281294</v>
      </c>
      <c r="Y168" s="52">
        <f t="shared" si="57"/>
        <v>4083421.0864414889</v>
      </c>
    </row>
    <row r="169" spans="3:25" ht="12" customHeight="1" x14ac:dyDescent="0.35">
      <c r="C169" s="198" t="s">
        <v>136</v>
      </c>
      <c r="D169" s="198"/>
      <c r="E169" s="199">
        <f>IF(AND(E165=0,E168&gt;0),E168,0)</f>
        <v>0</v>
      </c>
      <c r="F169" s="199">
        <f t="shared" ref="F169:K169" si="72">IF(AND(F165=0,F168&gt;0),F168,0)</f>
        <v>0</v>
      </c>
      <c r="G169" s="199">
        <f t="shared" si="72"/>
        <v>0</v>
      </c>
      <c r="H169" s="199">
        <f t="shared" si="72"/>
        <v>0</v>
      </c>
      <c r="I169" s="199">
        <f t="shared" si="72"/>
        <v>0</v>
      </c>
      <c r="J169" s="199">
        <f t="shared" si="72"/>
        <v>0</v>
      </c>
      <c r="K169" s="199">
        <f t="shared" si="72"/>
        <v>0</v>
      </c>
      <c r="M169"/>
      <c r="N169"/>
      <c r="O169"/>
      <c r="P169"/>
      <c r="Q169"/>
      <c r="R169"/>
      <c r="S169" s="234">
        <f t="shared" si="59"/>
        <v>14</v>
      </c>
      <c r="T169" s="138">
        <v>160</v>
      </c>
      <c r="U169" s="139">
        <f t="shared" si="56"/>
        <v>160</v>
      </c>
      <c r="V169" s="27">
        <f t="shared" si="60"/>
        <v>4083421.0864414889</v>
      </c>
      <c r="W169" s="27">
        <f t="shared" si="61"/>
        <v>23819.956337575339</v>
      </c>
      <c r="X169" s="27">
        <f t="shared" si="62"/>
        <v>10734.192005793488</v>
      </c>
      <c r="Y169" s="52">
        <f t="shared" si="57"/>
        <v>4072686.8944356954</v>
      </c>
    </row>
    <row r="170" spans="3:25" ht="12" customHeight="1" x14ac:dyDescent="0.35">
      <c r="M170"/>
      <c r="N170"/>
      <c r="O170"/>
      <c r="P170"/>
      <c r="Q170"/>
      <c r="R170"/>
      <c r="S170" s="234">
        <f t="shared" si="59"/>
        <v>14</v>
      </c>
      <c r="T170" s="138">
        <v>161</v>
      </c>
      <c r="U170" s="139">
        <f t="shared" si="56"/>
        <v>161</v>
      </c>
      <c r="V170" s="27">
        <f t="shared" si="60"/>
        <v>4072686.8944356954</v>
      </c>
      <c r="W170" s="27">
        <f t="shared" si="61"/>
        <v>23757.340217541543</v>
      </c>
      <c r="X170" s="27">
        <f t="shared" si="62"/>
        <v>10796.808125827283</v>
      </c>
      <c r="Y170" s="52">
        <f t="shared" si="57"/>
        <v>4061890.0863098679</v>
      </c>
    </row>
    <row r="171" spans="3:25" ht="12" customHeight="1" x14ac:dyDescent="0.35">
      <c r="M171"/>
      <c r="N171"/>
      <c r="O171"/>
      <c r="P171"/>
      <c r="Q171"/>
      <c r="R171"/>
      <c r="S171" s="234">
        <f t="shared" si="59"/>
        <v>14</v>
      </c>
      <c r="T171" s="138">
        <v>162</v>
      </c>
      <c r="U171" s="139">
        <f t="shared" si="56"/>
        <v>162</v>
      </c>
      <c r="V171" s="27">
        <f t="shared" si="60"/>
        <v>4061890.0863098679</v>
      </c>
      <c r="W171" s="27">
        <f t="shared" si="61"/>
        <v>23694.358836807551</v>
      </c>
      <c r="X171" s="27">
        <f t="shared" si="62"/>
        <v>10859.789506561276</v>
      </c>
      <c r="Y171" s="52">
        <f t="shared" si="57"/>
        <v>4051030.2968033068</v>
      </c>
    </row>
    <row r="172" spans="3:25" ht="12" customHeight="1" x14ac:dyDescent="0.35">
      <c r="M172"/>
      <c r="N172"/>
      <c r="O172"/>
      <c r="P172"/>
      <c r="Q172"/>
      <c r="R172"/>
      <c r="S172" s="234">
        <f t="shared" si="59"/>
        <v>14</v>
      </c>
      <c r="T172" s="138">
        <v>163</v>
      </c>
      <c r="U172" s="139">
        <f t="shared" si="56"/>
        <v>163</v>
      </c>
      <c r="V172" s="27">
        <f t="shared" si="60"/>
        <v>4051030.2968033068</v>
      </c>
      <c r="W172" s="27">
        <f t="shared" si="61"/>
        <v>23631.010064685943</v>
      </c>
      <c r="X172" s="27">
        <f t="shared" si="62"/>
        <v>10923.138278682884</v>
      </c>
      <c r="Y172" s="52">
        <f t="shared" si="57"/>
        <v>4040107.1585246241</v>
      </c>
    </row>
    <row r="173" spans="3:25" ht="12" customHeight="1" x14ac:dyDescent="0.35">
      <c r="M173"/>
      <c r="N173"/>
      <c r="O173"/>
      <c r="P173"/>
      <c r="Q173"/>
      <c r="R173"/>
      <c r="S173" s="234">
        <f t="shared" si="59"/>
        <v>14</v>
      </c>
      <c r="T173" s="138">
        <v>164</v>
      </c>
      <c r="U173" s="139">
        <f t="shared" si="56"/>
        <v>164</v>
      </c>
      <c r="V173" s="27">
        <f t="shared" si="60"/>
        <v>4040107.1585246241</v>
      </c>
      <c r="W173" s="27">
        <f t="shared" si="61"/>
        <v>23567.291758060295</v>
      </c>
      <c r="X173" s="27">
        <f t="shared" si="62"/>
        <v>10986.856585308533</v>
      </c>
      <c r="Y173" s="52">
        <f t="shared" si="57"/>
        <v>4029120.3019393156</v>
      </c>
    </row>
    <row r="174" spans="3:25" ht="12" customHeight="1" x14ac:dyDescent="0.35">
      <c r="M174"/>
      <c r="N174"/>
      <c r="O174"/>
      <c r="P174"/>
      <c r="Q174"/>
      <c r="R174"/>
      <c r="S174" s="234">
        <f t="shared" si="59"/>
        <v>14</v>
      </c>
      <c r="T174" s="138">
        <v>165</v>
      </c>
      <c r="U174" s="139">
        <f t="shared" si="56"/>
        <v>165</v>
      </c>
      <c r="V174" s="27">
        <f t="shared" si="60"/>
        <v>4029120.3019393156</v>
      </c>
      <c r="W174" s="27">
        <f t="shared" si="61"/>
        <v>23503.201761312659</v>
      </c>
      <c r="X174" s="27">
        <f t="shared" si="62"/>
        <v>11050.946582056167</v>
      </c>
      <c r="Y174" s="52">
        <f t="shared" si="57"/>
        <v>4018069.3553572595</v>
      </c>
    </row>
    <row r="175" spans="3:25" ht="12" customHeight="1" x14ac:dyDescent="0.35">
      <c r="M175"/>
      <c r="N175"/>
      <c r="O175"/>
      <c r="P175"/>
      <c r="Q175"/>
      <c r="R175"/>
      <c r="S175" s="234">
        <f t="shared" si="59"/>
        <v>14</v>
      </c>
      <c r="T175" s="138">
        <v>166</v>
      </c>
      <c r="U175" s="139">
        <f t="shared" si="56"/>
        <v>166</v>
      </c>
      <c r="V175" s="27">
        <f t="shared" si="60"/>
        <v>4018069.3553572595</v>
      </c>
      <c r="W175" s="27">
        <f t="shared" si="61"/>
        <v>23438.737906250666</v>
      </c>
      <c r="X175" s="27">
        <f t="shared" si="62"/>
        <v>11115.41043711816</v>
      </c>
      <c r="Y175" s="52">
        <f t="shared" si="57"/>
        <v>4006953.9449201412</v>
      </c>
    </row>
    <row r="176" spans="3:25" ht="12" customHeight="1" x14ac:dyDescent="0.35">
      <c r="M176"/>
      <c r="N176"/>
      <c r="O176"/>
      <c r="P176"/>
      <c r="Q176"/>
      <c r="R176"/>
      <c r="S176" s="234">
        <f t="shared" si="59"/>
        <v>14</v>
      </c>
      <c r="T176" s="138">
        <v>167</v>
      </c>
      <c r="U176" s="139">
        <f t="shared" si="56"/>
        <v>167</v>
      </c>
      <c r="V176" s="27">
        <f t="shared" si="60"/>
        <v>4006953.9449201412</v>
      </c>
      <c r="W176" s="27">
        <f t="shared" si="61"/>
        <v>23373.898012034144</v>
      </c>
      <c r="X176" s="27">
        <f t="shared" si="62"/>
        <v>11180.250331334682</v>
      </c>
      <c r="Y176" s="52">
        <f t="shared" si="57"/>
        <v>3995773.6945888065</v>
      </c>
    </row>
    <row r="177" spans="13:25" ht="12" customHeight="1" x14ac:dyDescent="0.35">
      <c r="M177"/>
      <c r="N177"/>
      <c r="O177"/>
      <c r="P177"/>
      <c r="Q177"/>
      <c r="R177"/>
      <c r="S177" s="234">
        <f t="shared" si="59"/>
        <v>14</v>
      </c>
      <c r="T177" s="138">
        <v>168</v>
      </c>
      <c r="U177" s="139">
        <f t="shared" si="56"/>
        <v>168</v>
      </c>
      <c r="V177" s="27">
        <f t="shared" si="60"/>
        <v>3995773.6945888065</v>
      </c>
      <c r="W177" s="27">
        <f t="shared" si="61"/>
        <v>23308.679885101359</v>
      </c>
      <c r="X177" s="27">
        <f t="shared" si="62"/>
        <v>11245.468458267469</v>
      </c>
      <c r="Y177" s="52">
        <f t="shared" si="57"/>
        <v>3984528.2261305391</v>
      </c>
    </row>
    <row r="178" spans="13:25" ht="12" customHeight="1" x14ac:dyDescent="0.35">
      <c r="M178"/>
      <c r="N178"/>
      <c r="O178"/>
      <c r="P178"/>
      <c r="Q178"/>
      <c r="R178"/>
      <c r="S178" s="234">
        <f t="shared" si="59"/>
        <v>15</v>
      </c>
      <c r="T178" s="138">
        <v>169</v>
      </c>
      <c r="U178" s="139">
        <f t="shared" si="56"/>
        <v>169</v>
      </c>
      <c r="V178" s="27">
        <f t="shared" si="60"/>
        <v>3984528.2261305391</v>
      </c>
      <c r="W178" s="27">
        <f t="shared" si="61"/>
        <v>23243.081319094799</v>
      </c>
      <c r="X178" s="27">
        <f t="shared" si="62"/>
        <v>11311.067024274027</v>
      </c>
      <c r="Y178" s="52">
        <f t="shared" si="57"/>
        <v>3973217.1591062653</v>
      </c>
    </row>
    <row r="179" spans="13:25" ht="12" customHeight="1" x14ac:dyDescent="0.35">
      <c r="M179"/>
      <c r="N179"/>
      <c r="O179"/>
      <c r="P179"/>
      <c r="Q179"/>
      <c r="R179"/>
      <c r="S179" s="234">
        <f t="shared" si="59"/>
        <v>15</v>
      </c>
      <c r="T179" s="138">
        <v>170</v>
      </c>
      <c r="U179" s="139">
        <f t="shared" si="56"/>
        <v>170</v>
      </c>
      <c r="V179" s="27">
        <f t="shared" si="60"/>
        <v>3973217.1591062653</v>
      </c>
      <c r="W179" s="27">
        <f t="shared" si="61"/>
        <v>23177.100094786532</v>
      </c>
      <c r="X179" s="27">
        <f t="shared" si="62"/>
        <v>11377.048248582294</v>
      </c>
      <c r="Y179" s="52">
        <f t="shared" si="57"/>
        <v>3961840.1108576828</v>
      </c>
    </row>
    <row r="180" spans="13:25" ht="12" customHeight="1" x14ac:dyDescent="0.35">
      <c r="M180"/>
      <c r="N180"/>
      <c r="O180"/>
      <c r="P180"/>
      <c r="Q180"/>
      <c r="R180"/>
      <c r="S180" s="234">
        <f t="shared" si="59"/>
        <v>15</v>
      </c>
      <c r="T180" s="138">
        <v>171</v>
      </c>
      <c r="U180" s="139">
        <f t="shared" si="56"/>
        <v>171</v>
      </c>
      <c r="V180" s="27">
        <f t="shared" si="60"/>
        <v>3961840.1108576828</v>
      </c>
      <c r="W180" s="27">
        <f t="shared" si="61"/>
        <v>23110.733980003133</v>
      </c>
      <c r="X180" s="27">
        <f t="shared" si="62"/>
        <v>11443.414363365691</v>
      </c>
      <c r="Y180" s="52">
        <f t="shared" si="57"/>
        <v>3950396.6964943171</v>
      </c>
    </row>
    <row r="181" spans="13:25" ht="12" customHeight="1" x14ac:dyDescent="0.35">
      <c r="M181"/>
      <c r="N181"/>
      <c r="O181"/>
      <c r="P181"/>
      <c r="Q181"/>
      <c r="R181"/>
      <c r="S181" s="234">
        <f t="shared" si="59"/>
        <v>15</v>
      </c>
      <c r="T181" s="138">
        <v>172</v>
      </c>
      <c r="U181" s="139">
        <f t="shared" si="56"/>
        <v>172</v>
      </c>
      <c r="V181" s="27">
        <f t="shared" si="60"/>
        <v>3950396.6964943171</v>
      </c>
      <c r="W181" s="27">
        <f t="shared" si="61"/>
        <v>23043.980729550171</v>
      </c>
      <c r="X181" s="27">
        <f t="shared" si="62"/>
        <v>11510.167613818656</v>
      </c>
      <c r="Y181" s="52">
        <f t="shared" si="57"/>
        <v>3938886.5288804984</v>
      </c>
    </row>
    <row r="182" spans="13:25" ht="12" customHeight="1" x14ac:dyDescent="0.35">
      <c r="M182"/>
      <c r="N182"/>
      <c r="O182"/>
      <c r="P182"/>
      <c r="Q182"/>
      <c r="R182"/>
      <c r="S182" s="234">
        <f t="shared" si="59"/>
        <v>15</v>
      </c>
      <c r="T182" s="138">
        <v>173</v>
      </c>
      <c r="U182" s="139">
        <f t="shared" si="56"/>
        <v>173</v>
      </c>
      <c r="V182" s="27">
        <f t="shared" si="60"/>
        <v>3938886.5288804984</v>
      </c>
      <c r="W182" s="27">
        <f t="shared" si="61"/>
        <v>22976.838085136224</v>
      </c>
      <c r="X182" s="27">
        <f t="shared" si="62"/>
        <v>11577.310258232601</v>
      </c>
      <c r="Y182" s="52">
        <f t="shared" si="57"/>
        <v>3927309.2186222658</v>
      </c>
    </row>
    <row r="183" spans="13:25" ht="12" customHeight="1" x14ac:dyDescent="0.35">
      <c r="M183"/>
      <c r="N183"/>
      <c r="O183"/>
      <c r="P183"/>
      <c r="Q183"/>
      <c r="R183"/>
      <c r="S183" s="234">
        <f t="shared" si="59"/>
        <v>15</v>
      </c>
      <c r="T183" s="138">
        <v>174</v>
      </c>
      <c r="U183" s="139">
        <f t="shared" si="56"/>
        <v>174</v>
      </c>
      <c r="V183" s="27">
        <f t="shared" si="60"/>
        <v>3927309.2186222658</v>
      </c>
      <c r="W183" s="27">
        <f t="shared" si="61"/>
        <v>22909.303775296539</v>
      </c>
      <c r="X183" s="27">
        <f t="shared" si="62"/>
        <v>11644.844568072289</v>
      </c>
      <c r="Y183" s="52">
        <f t="shared" si="57"/>
        <v>3915664.3740541935</v>
      </c>
    </row>
    <row r="184" spans="13:25" ht="12" customHeight="1" x14ac:dyDescent="0.35">
      <c r="M184"/>
      <c r="N184"/>
      <c r="O184"/>
      <c r="P184"/>
      <c r="Q184"/>
      <c r="R184"/>
      <c r="S184" s="234">
        <f t="shared" si="59"/>
        <v>15</v>
      </c>
      <c r="T184" s="138">
        <v>175</v>
      </c>
      <c r="U184" s="139">
        <f t="shared" si="56"/>
        <v>175</v>
      </c>
      <c r="V184" s="27">
        <f t="shared" si="60"/>
        <v>3915664.3740541935</v>
      </c>
      <c r="W184" s="27">
        <f t="shared" si="61"/>
        <v>22841.375515316115</v>
      </c>
      <c r="X184" s="27">
        <f t="shared" si="62"/>
        <v>11712.772828052712</v>
      </c>
      <c r="Y184" s="52">
        <f t="shared" si="57"/>
        <v>3903951.6012261407</v>
      </c>
    </row>
    <row r="185" spans="13:25" ht="12" customHeight="1" x14ac:dyDescent="0.35">
      <c r="M185"/>
      <c r="N185"/>
      <c r="O185"/>
      <c r="P185"/>
      <c r="Q185"/>
      <c r="R185"/>
      <c r="S185" s="234">
        <f t="shared" si="59"/>
        <v>15</v>
      </c>
      <c r="T185" s="138">
        <v>176</v>
      </c>
      <c r="U185" s="139">
        <f t="shared" si="56"/>
        <v>176</v>
      </c>
      <c r="V185" s="27">
        <f t="shared" si="60"/>
        <v>3903951.6012261407</v>
      </c>
      <c r="W185" s="27">
        <f t="shared" si="61"/>
        <v>22773.051007152473</v>
      </c>
      <c r="X185" s="27">
        <f t="shared" si="62"/>
        <v>11781.097336216353</v>
      </c>
      <c r="Y185" s="52">
        <f t="shared" si="57"/>
        <v>3892170.5038899244</v>
      </c>
    </row>
    <row r="186" spans="13:25" ht="12" customHeight="1" x14ac:dyDescent="0.35">
      <c r="M186"/>
      <c r="N186"/>
      <c r="O186"/>
      <c r="P186"/>
      <c r="Q186"/>
      <c r="R186"/>
      <c r="S186" s="234">
        <f t="shared" si="59"/>
        <v>15</v>
      </c>
      <c r="T186" s="138">
        <v>177</v>
      </c>
      <c r="U186" s="139">
        <f t="shared" si="56"/>
        <v>177</v>
      </c>
      <c r="V186" s="27">
        <f t="shared" si="60"/>
        <v>3892170.5038899244</v>
      </c>
      <c r="W186" s="27">
        <f t="shared" si="61"/>
        <v>22704.327939357878</v>
      </c>
      <c r="X186" s="27">
        <f t="shared" si="62"/>
        <v>11849.820404010947</v>
      </c>
      <c r="Y186" s="52">
        <f t="shared" si="57"/>
        <v>3880320.6834859136</v>
      </c>
    </row>
    <row r="187" spans="13:25" ht="12" customHeight="1" x14ac:dyDescent="0.35">
      <c r="M187"/>
      <c r="N187"/>
      <c r="O187"/>
      <c r="P187"/>
      <c r="Q187"/>
      <c r="R187"/>
      <c r="S187" s="234">
        <f t="shared" si="59"/>
        <v>15</v>
      </c>
      <c r="T187" s="138">
        <v>178</v>
      </c>
      <c r="U187" s="139">
        <f t="shared" si="56"/>
        <v>178</v>
      </c>
      <c r="V187" s="27">
        <f t="shared" si="60"/>
        <v>3880320.6834859136</v>
      </c>
      <c r="W187" s="27">
        <f t="shared" si="61"/>
        <v>22635.20398700115</v>
      </c>
      <c r="X187" s="27">
        <f t="shared" si="62"/>
        <v>11918.944356367678</v>
      </c>
      <c r="Y187" s="52">
        <f t="shared" si="57"/>
        <v>3868401.7391295461</v>
      </c>
    </row>
    <row r="188" spans="13:25" ht="12" customHeight="1" x14ac:dyDescent="0.35">
      <c r="M188"/>
      <c r="N188"/>
      <c r="O188"/>
      <c r="P188"/>
      <c r="Q188"/>
      <c r="R188"/>
      <c r="S188" s="234">
        <f t="shared" si="59"/>
        <v>15</v>
      </c>
      <c r="T188" s="138">
        <v>179</v>
      </c>
      <c r="U188" s="139">
        <f t="shared" si="56"/>
        <v>179</v>
      </c>
      <c r="V188" s="27">
        <f t="shared" si="60"/>
        <v>3868401.7391295461</v>
      </c>
      <c r="W188" s="27">
        <f t="shared" si="61"/>
        <v>22565.676811589005</v>
      </c>
      <c r="X188" s="27">
        <f t="shared" si="62"/>
        <v>11988.471531779822</v>
      </c>
      <c r="Y188" s="52">
        <f t="shared" si="57"/>
        <v>3856413.2675977661</v>
      </c>
    </row>
    <row r="189" spans="13:25" ht="12" customHeight="1" x14ac:dyDescent="0.35">
      <c r="M189"/>
      <c r="N189"/>
      <c r="O189"/>
      <c r="P189"/>
      <c r="Q189"/>
      <c r="R189"/>
      <c r="S189" s="234">
        <f t="shared" si="59"/>
        <v>15</v>
      </c>
      <c r="T189" s="138">
        <v>180</v>
      </c>
      <c r="U189" s="139">
        <f t="shared" si="56"/>
        <v>180</v>
      </c>
      <c r="V189" s="27">
        <f t="shared" si="60"/>
        <v>3856413.2675977661</v>
      </c>
      <c r="W189" s="27">
        <f t="shared" si="61"/>
        <v>22495.744060986955</v>
      </c>
      <c r="X189" s="27">
        <f t="shared" si="62"/>
        <v>12058.404282381871</v>
      </c>
      <c r="Y189" s="52">
        <f t="shared" si="57"/>
        <v>3844354.8633153844</v>
      </c>
    </row>
    <row r="190" spans="13:25" ht="12" customHeight="1" x14ac:dyDescent="0.35">
      <c r="M190"/>
      <c r="N190"/>
      <c r="O190"/>
      <c r="P190"/>
      <c r="Q190"/>
      <c r="R190"/>
      <c r="S190" s="234">
        <f t="shared" si="59"/>
        <v>16</v>
      </c>
      <c r="T190" s="138">
        <v>181</v>
      </c>
      <c r="U190" s="139">
        <f t="shared" si="56"/>
        <v>181</v>
      </c>
      <c r="V190" s="27">
        <f t="shared" si="60"/>
        <v>3844354.8633153844</v>
      </c>
      <c r="W190" s="27">
        <f t="shared" si="61"/>
        <v>22425.403369339729</v>
      </c>
      <c r="X190" s="27">
        <f t="shared" si="62"/>
        <v>12128.744974029099</v>
      </c>
      <c r="Y190" s="52">
        <f t="shared" si="57"/>
        <v>3832226.1183413551</v>
      </c>
    </row>
    <row r="191" spans="13:25" ht="12" customHeight="1" x14ac:dyDescent="0.35">
      <c r="M191"/>
      <c r="N191"/>
      <c r="O191"/>
      <c r="P191"/>
      <c r="Q191"/>
      <c r="R191"/>
      <c r="S191" s="234">
        <f t="shared" si="59"/>
        <v>16</v>
      </c>
      <c r="T191" s="138">
        <v>182</v>
      </c>
      <c r="U191" s="139">
        <f t="shared" si="56"/>
        <v>182</v>
      </c>
      <c r="V191" s="27">
        <f t="shared" si="60"/>
        <v>3832226.1183413551</v>
      </c>
      <c r="W191" s="27">
        <f t="shared" si="61"/>
        <v>22354.652356991224</v>
      </c>
      <c r="X191" s="27">
        <f t="shared" si="62"/>
        <v>12199.495986377602</v>
      </c>
      <c r="Y191" s="52">
        <f t="shared" si="57"/>
        <v>3820026.6223549773</v>
      </c>
    </row>
    <row r="192" spans="13:25" ht="12" customHeight="1" x14ac:dyDescent="0.35">
      <c r="M192"/>
      <c r="N192"/>
      <c r="O192"/>
      <c r="P192"/>
      <c r="Q192"/>
      <c r="R192"/>
      <c r="S192" s="234">
        <f t="shared" si="59"/>
        <v>16</v>
      </c>
      <c r="T192" s="138">
        <v>183</v>
      </c>
      <c r="U192" s="139">
        <f t="shared" si="56"/>
        <v>183</v>
      </c>
      <c r="V192" s="27">
        <f t="shared" si="60"/>
        <v>3820026.6223549773</v>
      </c>
      <c r="W192" s="27">
        <f t="shared" si="61"/>
        <v>22283.488630404019</v>
      </c>
      <c r="X192" s="27">
        <f t="shared" si="62"/>
        <v>12270.659712964805</v>
      </c>
      <c r="Y192" s="52">
        <f t="shared" si="57"/>
        <v>3807755.9626420126</v>
      </c>
    </row>
    <row r="193" spans="13:25" ht="12" customHeight="1" x14ac:dyDescent="0.35">
      <c r="M193"/>
      <c r="N193"/>
      <c r="O193"/>
      <c r="P193"/>
      <c r="Q193"/>
      <c r="R193"/>
      <c r="S193" s="234">
        <f t="shared" si="59"/>
        <v>16</v>
      </c>
      <c r="T193" s="138">
        <v>184</v>
      </c>
      <c r="U193" s="139">
        <f t="shared" si="56"/>
        <v>184</v>
      </c>
      <c r="V193" s="27">
        <f t="shared" si="60"/>
        <v>3807755.9626420126</v>
      </c>
      <c r="W193" s="27">
        <f t="shared" si="61"/>
        <v>22211.909782078394</v>
      </c>
      <c r="X193" s="27">
        <f t="shared" si="62"/>
        <v>12342.238561290433</v>
      </c>
      <c r="Y193" s="52">
        <f t="shared" si="57"/>
        <v>3795413.7240807223</v>
      </c>
    </row>
    <row r="194" spans="13:25" ht="12" customHeight="1" x14ac:dyDescent="0.35">
      <c r="M194"/>
      <c r="N194"/>
      <c r="O194"/>
      <c r="P194"/>
      <c r="Q194"/>
      <c r="R194"/>
      <c r="S194" s="234">
        <f t="shared" si="59"/>
        <v>16</v>
      </c>
      <c r="T194" s="138">
        <v>185</v>
      </c>
      <c r="U194" s="139">
        <f t="shared" si="56"/>
        <v>185</v>
      </c>
      <c r="V194" s="27">
        <f t="shared" si="60"/>
        <v>3795413.7240807223</v>
      </c>
      <c r="W194" s="27">
        <f t="shared" si="61"/>
        <v>22139.913390470865</v>
      </c>
      <c r="X194" s="27">
        <f t="shared" si="62"/>
        <v>12414.234952897961</v>
      </c>
      <c r="Y194" s="52">
        <f t="shared" si="57"/>
        <v>3782999.4891278245</v>
      </c>
    </row>
    <row r="195" spans="13:25" ht="12" customHeight="1" x14ac:dyDescent="0.35">
      <c r="M195"/>
      <c r="N195"/>
      <c r="O195"/>
      <c r="P195"/>
      <c r="Q195"/>
      <c r="R195"/>
      <c r="S195" s="234">
        <f t="shared" si="59"/>
        <v>16</v>
      </c>
      <c r="T195" s="138">
        <v>186</v>
      </c>
      <c r="U195" s="139">
        <f t="shared" si="56"/>
        <v>186</v>
      </c>
      <c r="V195" s="27">
        <f t="shared" si="60"/>
        <v>3782999.4891278245</v>
      </c>
      <c r="W195" s="27">
        <f t="shared" si="61"/>
        <v>22067.497019912291</v>
      </c>
      <c r="X195" s="27">
        <f t="shared" si="62"/>
        <v>12486.651323456535</v>
      </c>
      <c r="Y195" s="52">
        <f t="shared" si="57"/>
        <v>3770512.8378043682</v>
      </c>
    </row>
    <row r="196" spans="13:25" ht="12" customHeight="1" x14ac:dyDescent="0.35">
      <c r="M196"/>
      <c r="N196"/>
      <c r="O196"/>
      <c r="P196"/>
      <c r="Q196"/>
      <c r="R196"/>
      <c r="S196" s="234">
        <f t="shared" si="59"/>
        <v>16</v>
      </c>
      <c r="T196" s="138">
        <v>187</v>
      </c>
      <c r="U196" s="139">
        <f t="shared" si="56"/>
        <v>187</v>
      </c>
      <c r="V196" s="27">
        <f t="shared" si="60"/>
        <v>3770512.8378043682</v>
      </c>
      <c r="W196" s="27">
        <f t="shared" si="61"/>
        <v>21994.658220525467</v>
      </c>
      <c r="X196" s="27">
        <f t="shared" si="62"/>
        <v>12559.490122843361</v>
      </c>
      <c r="Y196" s="52">
        <f t="shared" si="57"/>
        <v>3757953.3476815247</v>
      </c>
    </row>
    <row r="197" spans="13:25" ht="12" customHeight="1" x14ac:dyDescent="0.35">
      <c r="M197"/>
      <c r="N197"/>
      <c r="O197"/>
      <c r="P197"/>
      <c r="Q197"/>
      <c r="R197"/>
      <c r="S197" s="234">
        <f t="shared" si="59"/>
        <v>16</v>
      </c>
      <c r="T197" s="138">
        <v>188</v>
      </c>
      <c r="U197" s="139">
        <f t="shared" si="56"/>
        <v>188</v>
      </c>
      <c r="V197" s="27">
        <f t="shared" si="60"/>
        <v>3757953.3476815247</v>
      </c>
      <c r="W197" s="27">
        <f t="shared" si="61"/>
        <v>21921.394528142213</v>
      </c>
      <c r="X197" s="27">
        <f t="shared" si="62"/>
        <v>12632.753815226615</v>
      </c>
      <c r="Y197" s="52">
        <f t="shared" si="57"/>
        <v>3745320.593866298</v>
      </c>
    </row>
    <row r="198" spans="13:25" ht="12" customHeight="1" x14ac:dyDescent="0.35">
      <c r="M198"/>
      <c r="N198"/>
      <c r="O198"/>
      <c r="P198"/>
      <c r="Q198"/>
      <c r="R198"/>
      <c r="S198" s="234">
        <f t="shared" si="59"/>
        <v>16</v>
      </c>
      <c r="T198" s="138">
        <v>189</v>
      </c>
      <c r="U198" s="139">
        <f t="shared" si="56"/>
        <v>189</v>
      </c>
      <c r="V198" s="27">
        <f t="shared" si="60"/>
        <v>3745320.593866298</v>
      </c>
      <c r="W198" s="27">
        <f t="shared" si="61"/>
        <v>21847.703464220056</v>
      </c>
      <c r="X198" s="27">
        <f t="shared" si="62"/>
        <v>12706.44487914877</v>
      </c>
      <c r="Y198" s="52">
        <f t="shared" si="57"/>
        <v>3732614.1489871494</v>
      </c>
    </row>
    <row r="199" spans="13:25" ht="12" customHeight="1" x14ac:dyDescent="0.35">
      <c r="M199"/>
      <c r="N199"/>
      <c r="O199"/>
      <c r="P199"/>
      <c r="Q199"/>
      <c r="R199"/>
      <c r="S199" s="234">
        <f t="shared" si="59"/>
        <v>16</v>
      </c>
      <c r="T199" s="138">
        <v>190</v>
      </c>
      <c r="U199" s="139">
        <f t="shared" si="56"/>
        <v>190</v>
      </c>
      <c r="V199" s="27">
        <f t="shared" si="60"/>
        <v>3732614.1489871494</v>
      </c>
      <c r="W199" s="27">
        <f t="shared" si="61"/>
        <v>21773.582535758356</v>
      </c>
      <c r="X199" s="27">
        <f t="shared" si="62"/>
        <v>12780.56580761047</v>
      </c>
      <c r="Y199" s="52">
        <f t="shared" si="57"/>
        <v>3719833.5831795391</v>
      </c>
    </row>
    <row r="200" spans="13:25" ht="12" customHeight="1" x14ac:dyDescent="0.35">
      <c r="M200"/>
      <c r="N200"/>
      <c r="O200"/>
      <c r="P200"/>
      <c r="Q200"/>
      <c r="R200"/>
      <c r="S200" s="234">
        <f t="shared" si="59"/>
        <v>16</v>
      </c>
      <c r="T200" s="138">
        <v>191</v>
      </c>
      <c r="U200" s="139">
        <f t="shared" si="56"/>
        <v>191</v>
      </c>
      <c r="V200" s="27">
        <f t="shared" si="60"/>
        <v>3719833.5831795391</v>
      </c>
      <c r="W200" s="27">
        <f t="shared" si="61"/>
        <v>21699.029235213959</v>
      </c>
      <c r="X200" s="27">
        <f t="shared" si="62"/>
        <v>12855.119108154866</v>
      </c>
      <c r="Y200" s="52">
        <f t="shared" si="57"/>
        <v>3706978.4640713842</v>
      </c>
    </row>
    <row r="201" spans="13:25" ht="12" customHeight="1" x14ac:dyDescent="0.35">
      <c r="M201"/>
      <c r="N201"/>
      <c r="O201"/>
      <c r="P201"/>
      <c r="Q201"/>
      <c r="R201"/>
      <c r="S201" s="234">
        <f t="shared" si="59"/>
        <v>16</v>
      </c>
      <c r="T201" s="138">
        <v>192</v>
      </c>
      <c r="U201" s="139">
        <f t="shared" si="56"/>
        <v>192</v>
      </c>
      <c r="V201" s="27">
        <f t="shared" si="60"/>
        <v>3706978.4640713842</v>
      </c>
      <c r="W201" s="27">
        <f t="shared" si="61"/>
        <v>21624.041040416389</v>
      </c>
      <c r="X201" s="27">
        <f t="shared" si="62"/>
        <v>12930.107302952438</v>
      </c>
      <c r="Y201" s="52">
        <f t="shared" si="57"/>
        <v>3694048.3567684316</v>
      </c>
    </row>
    <row r="202" spans="13:25" ht="12" customHeight="1" x14ac:dyDescent="0.35">
      <c r="M202"/>
      <c r="N202"/>
      <c r="O202"/>
      <c r="P202"/>
      <c r="Q202"/>
      <c r="R202"/>
      <c r="S202" s="234">
        <f t="shared" si="59"/>
        <v>17</v>
      </c>
      <c r="T202" s="138">
        <v>193</v>
      </c>
      <c r="U202" s="139">
        <f t="shared" ref="U202:U265" si="73">T202</f>
        <v>193</v>
      </c>
      <c r="V202" s="27">
        <f t="shared" si="60"/>
        <v>3694048.3567684316</v>
      </c>
      <c r="W202" s="27">
        <f t="shared" si="61"/>
        <v>21548.615414482498</v>
      </c>
      <c r="X202" s="27">
        <f t="shared" si="62"/>
        <v>13005.532928886327</v>
      </c>
      <c r="Y202" s="52">
        <f t="shared" ref="Y202:Y265" si="74">V202-X202</f>
        <v>3681042.8238395452</v>
      </c>
    </row>
    <row r="203" spans="13:25" ht="12" customHeight="1" x14ac:dyDescent="0.35">
      <c r="M203"/>
      <c r="N203"/>
      <c r="O203"/>
      <c r="P203"/>
      <c r="Q203"/>
      <c r="R203"/>
      <c r="S203" s="234">
        <f t="shared" ref="S203:S266" si="75">ROUNDUP(T203/12,0)</f>
        <v>17</v>
      </c>
      <c r="T203" s="138">
        <v>194</v>
      </c>
      <c r="U203" s="139">
        <f t="shared" si="73"/>
        <v>194</v>
      </c>
      <c r="V203" s="27">
        <f t="shared" ref="V203:V266" si="76">Y202</f>
        <v>3681042.8238395452</v>
      </c>
      <c r="W203" s="27">
        <f t="shared" ref="W203:W266" si="77">IF(ROUND(V203,0)=0,0,$D$11/12-X203)</f>
        <v>21472.749805730666</v>
      </c>
      <c r="X203" s="27">
        <f t="shared" ref="X203:X266" si="78">IFERROR(-PPMT($E$10,U203,$E$9,$E$6),0)</f>
        <v>13081.398537638161</v>
      </c>
      <c r="Y203" s="52">
        <f t="shared" si="74"/>
        <v>3667961.4253019071</v>
      </c>
    </row>
    <row r="204" spans="13:25" ht="12" customHeight="1" x14ac:dyDescent="0.35">
      <c r="M204"/>
      <c r="N204"/>
      <c r="O204"/>
      <c r="P204"/>
      <c r="Q204"/>
      <c r="R204"/>
      <c r="S204" s="234">
        <f t="shared" si="75"/>
        <v>17</v>
      </c>
      <c r="T204" s="138">
        <v>195</v>
      </c>
      <c r="U204" s="139">
        <f t="shared" si="73"/>
        <v>195</v>
      </c>
      <c r="V204" s="27">
        <f t="shared" si="76"/>
        <v>3667961.4253019071</v>
      </c>
      <c r="W204" s="27">
        <f t="shared" si="77"/>
        <v>21396.441647594442</v>
      </c>
      <c r="X204" s="27">
        <f t="shared" si="78"/>
        <v>13157.706695774385</v>
      </c>
      <c r="Y204" s="52">
        <f t="shared" si="74"/>
        <v>3654803.7186061325</v>
      </c>
    </row>
    <row r="205" spans="13:25" ht="12" customHeight="1" x14ac:dyDescent="0.35">
      <c r="M205"/>
      <c r="N205"/>
      <c r="O205"/>
      <c r="P205"/>
      <c r="Q205"/>
      <c r="R205"/>
      <c r="S205" s="234">
        <f t="shared" si="75"/>
        <v>17</v>
      </c>
      <c r="T205" s="138">
        <v>196</v>
      </c>
      <c r="U205" s="139">
        <f t="shared" si="73"/>
        <v>196</v>
      </c>
      <c r="V205" s="27">
        <f t="shared" si="76"/>
        <v>3654803.7186061325</v>
      </c>
      <c r="W205" s="27">
        <f t="shared" si="77"/>
        <v>21319.688358535757</v>
      </c>
      <c r="X205" s="27">
        <f t="shared" si="78"/>
        <v>13234.459984833069</v>
      </c>
      <c r="Y205" s="52">
        <f t="shared" si="74"/>
        <v>3641569.2586212996</v>
      </c>
    </row>
    <row r="206" spans="13:25" ht="12" customHeight="1" x14ac:dyDescent="0.35">
      <c r="M206"/>
      <c r="N206"/>
      <c r="O206"/>
      <c r="P206"/>
      <c r="Q206"/>
      <c r="R206"/>
      <c r="S206" s="234">
        <f t="shared" si="75"/>
        <v>17</v>
      </c>
      <c r="T206" s="138">
        <v>197</v>
      </c>
      <c r="U206" s="139">
        <f t="shared" si="73"/>
        <v>197</v>
      </c>
      <c r="V206" s="27">
        <f t="shared" si="76"/>
        <v>3641569.2586212996</v>
      </c>
      <c r="W206" s="27">
        <f t="shared" si="77"/>
        <v>21242.487341957567</v>
      </c>
      <c r="X206" s="27">
        <f t="shared" si="78"/>
        <v>13311.661001411261</v>
      </c>
      <c r="Y206" s="52">
        <f t="shared" si="74"/>
        <v>3628257.5976198884</v>
      </c>
    </row>
    <row r="207" spans="13:25" ht="12" customHeight="1" x14ac:dyDescent="0.35">
      <c r="M207"/>
      <c r="N207"/>
      <c r="O207"/>
      <c r="P207"/>
      <c r="Q207"/>
      <c r="R207"/>
      <c r="S207" s="234">
        <f t="shared" si="75"/>
        <v>17</v>
      </c>
      <c r="T207" s="138">
        <v>198</v>
      </c>
      <c r="U207" s="139">
        <f t="shared" si="73"/>
        <v>198</v>
      </c>
      <c r="V207" s="27">
        <f t="shared" si="76"/>
        <v>3628257.5976198884</v>
      </c>
      <c r="W207" s="27">
        <f t="shared" si="77"/>
        <v>21164.835986115999</v>
      </c>
      <c r="X207" s="27">
        <f t="shared" si="78"/>
        <v>13389.312357252826</v>
      </c>
      <c r="Y207" s="52">
        <f t="shared" si="74"/>
        <v>3614868.2852626354</v>
      </c>
    </row>
    <row r="208" spans="13:25" ht="12" customHeight="1" x14ac:dyDescent="0.35">
      <c r="M208"/>
      <c r="N208"/>
      <c r="O208"/>
      <c r="P208"/>
      <c r="Q208"/>
      <c r="R208"/>
      <c r="S208" s="234">
        <f t="shared" si="75"/>
        <v>17</v>
      </c>
      <c r="T208" s="138">
        <v>199</v>
      </c>
      <c r="U208" s="139">
        <f t="shared" si="73"/>
        <v>199</v>
      </c>
      <c r="V208" s="27">
        <f t="shared" si="76"/>
        <v>3614868.2852626354</v>
      </c>
      <c r="W208" s="27">
        <f t="shared" si="77"/>
        <v>21086.731664032024</v>
      </c>
      <c r="X208" s="27">
        <f t="shared" si="78"/>
        <v>13467.416679336802</v>
      </c>
      <c r="Y208" s="52">
        <f t="shared" si="74"/>
        <v>3601400.8685832988</v>
      </c>
    </row>
    <row r="209" spans="13:25" ht="12" customHeight="1" x14ac:dyDescent="0.35">
      <c r="M209"/>
      <c r="N209"/>
      <c r="O209"/>
      <c r="P209"/>
      <c r="Q209"/>
      <c r="R209"/>
      <c r="S209" s="234">
        <f t="shared" si="75"/>
        <v>17</v>
      </c>
      <c r="T209" s="138">
        <v>200</v>
      </c>
      <c r="U209" s="139">
        <f t="shared" si="73"/>
        <v>200</v>
      </c>
      <c r="V209" s="27">
        <f t="shared" si="76"/>
        <v>3601400.8685832988</v>
      </c>
      <c r="W209" s="27">
        <f t="shared" si="77"/>
        <v>21008.17173340256</v>
      </c>
      <c r="X209" s="27">
        <f t="shared" si="78"/>
        <v>13545.976609966268</v>
      </c>
      <c r="Y209" s="52">
        <f t="shared" si="74"/>
        <v>3587854.8919733325</v>
      </c>
    </row>
    <row r="210" spans="13:25" ht="12" customHeight="1" x14ac:dyDescent="0.35">
      <c r="M210"/>
      <c r="N210"/>
      <c r="O210"/>
      <c r="P210"/>
      <c r="Q210"/>
      <c r="R210"/>
      <c r="S210" s="234">
        <f t="shared" si="75"/>
        <v>17</v>
      </c>
      <c r="T210" s="138">
        <v>201</v>
      </c>
      <c r="U210" s="139">
        <f t="shared" si="73"/>
        <v>201</v>
      </c>
      <c r="V210" s="27">
        <f t="shared" si="76"/>
        <v>3587854.8919733325</v>
      </c>
      <c r="W210" s="27">
        <f t="shared" si="77"/>
        <v>20929.15353651109</v>
      </c>
      <c r="X210" s="27">
        <f t="shared" si="78"/>
        <v>13624.994806857736</v>
      </c>
      <c r="Y210" s="52">
        <f t="shared" si="74"/>
        <v>3574229.8971664747</v>
      </c>
    </row>
    <row r="211" spans="13:25" ht="12" customHeight="1" x14ac:dyDescent="0.35">
      <c r="M211"/>
      <c r="N211"/>
      <c r="O211"/>
      <c r="P211"/>
      <c r="Q211"/>
      <c r="R211"/>
      <c r="S211" s="234">
        <f t="shared" si="75"/>
        <v>17</v>
      </c>
      <c r="T211" s="138">
        <v>202</v>
      </c>
      <c r="U211" s="139">
        <f t="shared" si="73"/>
        <v>202</v>
      </c>
      <c r="V211" s="27">
        <f t="shared" si="76"/>
        <v>3574229.8971664747</v>
      </c>
      <c r="W211" s="27">
        <f t="shared" si="77"/>
        <v>20849.674400137752</v>
      </c>
      <c r="X211" s="27">
        <f t="shared" si="78"/>
        <v>13704.473943231073</v>
      </c>
      <c r="Y211" s="52">
        <f t="shared" si="74"/>
        <v>3560525.4232232436</v>
      </c>
    </row>
    <row r="212" spans="13:25" ht="12" customHeight="1" x14ac:dyDescent="0.35">
      <c r="M212"/>
      <c r="N212"/>
      <c r="O212"/>
      <c r="P212"/>
      <c r="Q212"/>
      <c r="R212"/>
      <c r="S212" s="234">
        <f t="shared" si="75"/>
        <v>17</v>
      </c>
      <c r="T212" s="138">
        <v>203</v>
      </c>
      <c r="U212" s="139">
        <f t="shared" si="73"/>
        <v>203</v>
      </c>
      <c r="V212" s="27">
        <f t="shared" si="76"/>
        <v>3560525.4232232436</v>
      </c>
      <c r="W212" s="27">
        <f t="shared" si="77"/>
        <v>20769.731635468903</v>
      </c>
      <c r="X212" s="27">
        <f t="shared" si="78"/>
        <v>13784.416707899922</v>
      </c>
      <c r="Y212" s="52">
        <f t="shared" si="74"/>
        <v>3546741.0065153437</v>
      </c>
    </row>
    <row r="213" spans="13:25" ht="12" customHeight="1" x14ac:dyDescent="0.35">
      <c r="M213"/>
      <c r="N213"/>
      <c r="O213"/>
      <c r="P213"/>
      <c r="Q213"/>
      <c r="R213"/>
      <c r="S213" s="234">
        <f t="shared" si="75"/>
        <v>17</v>
      </c>
      <c r="T213" s="138">
        <v>204</v>
      </c>
      <c r="U213" s="139">
        <f t="shared" si="73"/>
        <v>204</v>
      </c>
      <c r="V213" s="27">
        <f t="shared" si="76"/>
        <v>3546741.0065153437</v>
      </c>
      <c r="W213" s="27">
        <f t="shared" si="77"/>
        <v>20689.322538006156</v>
      </c>
      <c r="X213" s="27">
        <f t="shared" si="78"/>
        <v>13864.825805362671</v>
      </c>
      <c r="Y213" s="52">
        <f t="shared" si="74"/>
        <v>3532876.1807099809</v>
      </c>
    </row>
    <row r="214" spans="13:25" ht="12" customHeight="1" x14ac:dyDescent="0.35">
      <c r="M214"/>
      <c r="N214"/>
      <c r="O214"/>
      <c r="P214"/>
      <c r="Q214"/>
      <c r="R214"/>
      <c r="S214" s="234">
        <f t="shared" si="75"/>
        <v>18</v>
      </c>
      <c r="T214" s="138">
        <v>205</v>
      </c>
      <c r="U214" s="139">
        <f t="shared" si="73"/>
        <v>205</v>
      </c>
      <c r="V214" s="27">
        <f t="shared" si="76"/>
        <v>3532876.1807099809</v>
      </c>
      <c r="W214" s="27">
        <f t="shared" si="77"/>
        <v>20608.444387474872</v>
      </c>
      <c r="X214" s="27">
        <f t="shared" si="78"/>
        <v>13945.703955893954</v>
      </c>
      <c r="Y214" s="52">
        <f t="shared" si="74"/>
        <v>3518930.476754087</v>
      </c>
    </row>
    <row r="215" spans="13:25" ht="12" customHeight="1" x14ac:dyDescent="0.35">
      <c r="M215"/>
      <c r="N215"/>
      <c r="O215"/>
      <c r="P215"/>
      <c r="Q215"/>
      <c r="R215"/>
      <c r="S215" s="234">
        <f t="shared" si="75"/>
        <v>18</v>
      </c>
      <c r="T215" s="138">
        <v>206</v>
      </c>
      <c r="U215" s="139">
        <f t="shared" si="73"/>
        <v>206</v>
      </c>
      <c r="V215" s="27">
        <f t="shared" si="76"/>
        <v>3518930.476754087</v>
      </c>
      <c r="W215" s="27">
        <f t="shared" si="77"/>
        <v>20527.094447732161</v>
      </c>
      <c r="X215" s="27">
        <f t="shared" si="78"/>
        <v>14027.053895636667</v>
      </c>
      <c r="Y215" s="52">
        <f t="shared" si="74"/>
        <v>3504903.4228584506</v>
      </c>
    </row>
    <row r="216" spans="13:25" ht="12" customHeight="1" x14ac:dyDescent="0.35">
      <c r="M216"/>
      <c r="N216"/>
      <c r="O216"/>
      <c r="P216"/>
      <c r="Q216"/>
      <c r="R216"/>
      <c r="S216" s="234">
        <f t="shared" si="75"/>
        <v>18</v>
      </c>
      <c r="T216" s="138">
        <v>207</v>
      </c>
      <c r="U216" s="139">
        <f t="shared" si="73"/>
        <v>207</v>
      </c>
      <c r="V216" s="27">
        <f t="shared" si="76"/>
        <v>3504903.4228584506</v>
      </c>
      <c r="W216" s="27">
        <f t="shared" si="77"/>
        <v>20445.269966674277</v>
      </c>
      <c r="X216" s="27">
        <f t="shared" si="78"/>
        <v>14108.878376694549</v>
      </c>
      <c r="Y216" s="52">
        <f t="shared" si="74"/>
        <v>3490794.5444817562</v>
      </c>
    </row>
    <row r="217" spans="13:25" ht="12" customHeight="1" x14ac:dyDescent="0.35">
      <c r="M217"/>
      <c r="N217"/>
      <c r="O217"/>
      <c r="P217"/>
      <c r="Q217"/>
      <c r="R217"/>
      <c r="S217" s="234">
        <f t="shared" si="75"/>
        <v>18</v>
      </c>
      <c r="T217" s="138">
        <v>208</v>
      </c>
      <c r="U217" s="139">
        <f t="shared" si="73"/>
        <v>208</v>
      </c>
      <c r="V217" s="27">
        <f t="shared" si="76"/>
        <v>3490794.5444817562</v>
      </c>
      <c r="W217" s="27">
        <f t="shared" si="77"/>
        <v>20362.968176143557</v>
      </c>
      <c r="X217" s="27">
        <f t="shared" si="78"/>
        <v>14191.180167225268</v>
      </c>
      <c r="Y217" s="52">
        <f t="shared" si="74"/>
        <v>3476603.364314531</v>
      </c>
    </row>
    <row r="218" spans="13:25" ht="12" customHeight="1" x14ac:dyDescent="0.35">
      <c r="M218"/>
      <c r="N218"/>
      <c r="O218"/>
      <c r="P218"/>
      <c r="Q218"/>
      <c r="R218"/>
      <c r="S218" s="234">
        <f t="shared" si="75"/>
        <v>18</v>
      </c>
      <c r="T218" s="138">
        <v>209</v>
      </c>
      <c r="U218" s="139">
        <f t="shared" si="73"/>
        <v>209</v>
      </c>
      <c r="V218" s="27">
        <f t="shared" si="76"/>
        <v>3476603.364314531</v>
      </c>
      <c r="W218" s="27">
        <f t="shared" si="77"/>
        <v>20280.186291834747</v>
      </c>
      <c r="X218" s="27">
        <f t="shared" si="78"/>
        <v>14273.962051534081</v>
      </c>
      <c r="Y218" s="52">
        <f t="shared" si="74"/>
        <v>3462329.4022629969</v>
      </c>
    </row>
    <row r="219" spans="13:25" ht="12" customHeight="1" x14ac:dyDescent="0.35">
      <c r="M219"/>
      <c r="N219"/>
      <c r="O219"/>
      <c r="P219"/>
      <c r="Q219"/>
      <c r="R219"/>
      <c r="S219" s="234">
        <f t="shared" si="75"/>
        <v>18</v>
      </c>
      <c r="T219" s="138">
        <v>210</v>
      </c>
      <c r="U219" s="139">
        <f t="shared" si="73"/>
        <v>210</v>
      </c>
      <c r="V219" s="27">
        <f t="shared" si="76"/>
        <v>3462329.4022629969</v>
      </c>
      <c r="W219" s="27">
        <f t="shared" si="77"/>
        <v>20196.921513200796</v>
      </c>
      <c r="X219" s="27">
        <f t="shared" si="78"/>
        <v>14357.226830168029</v>
      </c>
      <c r="Y219" s="52">
        <f t="shared" si="74"/>
        <v>3447972.1754328287</v>
      </c>
    </row>
    <row r="220" spans="13:25" ht="12" customHeight="1" x14ac:dyDescent="0.35">
      <c r="M220"/>
      <c r="N220"/>
      <c r="O220"/>
      <c r="P220"/>
      <c r="Q220"/>
      <c r="R220"/>
      <c r="S220" s="234">
        <f t="shared" si="75"/>
        <v>18</v>
      </c>
      <c r="T220" s="138">
        <v>211</v>
      </c>
      <c r="U220" s="139">
        <f t="shared" si="73"/>
        <v>211</v>
      </c>
      <c r="V220" s="27">
        <f t="shared" si="76"/>
        <v>3447972.1754328287</v>
      </c>
      <c r="W220" s="27">
        <f t="shared" si="77"/>
        <v>20113.171023358147</v>
      </c>
      <c r="X220" s="27">
        <f t="shared" si="78"/>
        <v>14440.977320010677</v>
      </c>
      <c r="Y220" s="52">
        <f t="shared" si="74"/>
        <v>3433531.1981128179</v>
      </c>
    </row>
    <row r="221" spans="13:25" ht="12" customHeight="1" x14ac:dyDescent="0.35">
      <c r="M221"/>
      <c r="N221"/>
      <c r="O221"/>
      <c r="P221"/>
      <c r="Q221"/>
      <c r="R221"/>
      <c r="S221" s="234">
        <f t="shared" si="75"/>
        <v>18</v>
      </c>
      <c r="T221" s="138">
        <v>212</v>
      </c>
      <c r="U221" s="139">
        <f t="shared" si="73"/>
        <v>212</v>
      </c>
      <c r="V221" s="27">
        <f t="shared" si="76"/>
        <v>3433531.1981128179</v>
      </c>
      <c r="W221" s="27">
        <f t="shared" si="77"/>
        <v>20028.931988991422</v>
      </c>
      <c r="X221" s="27">
        <f t="shared" si="78"/>
        <v>14525.216354377404</v>
      </c>
      <c r="Y221" s="52">
        <f t="shared" si="74"/>
        <v>3419005.9817584404</v>
      </c>
    </row>
    <row r="222" spans="13:25" ht="12" customHeight="1" x14ac:dyDescent="0.35">
      <c r="M222"/>
      <c r="N222"/>
      <c r="O222"/>
      <c r="P222"/>
      <c r="Q222"/>
      <c r="R222"/>
      <c r="S222" s="234">
        <f t="shared" si="75"/>
        <v>18</v>
      </c>
      <c r="T222" s="138">
        <v>213</v>
      </c>
      <c r="U222" s="139">
        <f t="shared" si="73"/>
        <v>213</v>
      </c>
      <c r="V222" s="27">
        <f t="shared" si="76"/>
        <v>3419005.9817584404</v>
      </c>
      <c r="W222" s="27">
        <f t="shared" si="77"/>
        <v>19944.201560257556</v>
      </c>
      <c r="X222" s="27">
        <f t="shared" si="78"/>
        <v>14609.946783111272</v>
      </c>
      <c r="Y222" s="52">
        <f t="shared" si="74"/>
        <v>3404396.0349753289</v>
      </c>
    </row>
    <row r="223" spans="13:25" ht="12" customHeight="1" x14ac:dyDescent="0.35">
      <c r="M223"/>
      <c r="N223"/>
      <c r="O223"/>
      <c r="P223"/>
      <c r="Q223"/>
      <c r="R223"/>
      <c r="S223" s="234">
        <f t="shared" si="75"/>
        <v>18</v>
      </c>
      <c r="T223" s="138">
        <v>214</v>
      </c>
      <c r="U223" s="139">
        <f t="shared" si="73"/>
        <v>214</v>
      </c>
      <c r="V223" s="27">
        <f t="shared" si="76"/>
        <v>3404396.0349753289</v>
      </c>
      <c r="W223" s="27">
        <f t="shared" si="77"/>
        <v>19858.976870689403</v>
      </c>
      <c r="X223" s="27">
        <f t="shared" si="78"/>
        <v>14695.171472679423</v>
      </c>
      <c r="Y223" s="52">
        <f t="shared" si="74"/>
        <v>3389700.8635026496</v>
      </c>
    </row>
    <row r="224" spans="13:25" ht="12" customHeight="1" x14ac:dyDescent="0.35">
      <c r="M224"/>
      <c r="N224"/>
      <c r="O224"/>
      <c r="P224"/>
      <c r="Q224"/>
      <c r="R224"/>
      <c r="S224" s="234">
        <f t="shared" si="75"/>
        <v>18</v>
      </c>
      <c r="T224" s="138">
        <v>215</v>
      </c>
      <c r="U224" s="139">
        <f t="shared" si="73"/>
        <v>215</v>
      </c>
      <c r="V224" s="27">
        <f t="shared" si="76"/>
        <v>3389700.8635026496</v>
      </c>
      <c r="W224" s="27">
        <f t="shared" si="77"/>
        <v>19773.255037098774</v>
      </c>
      <c r="X224" s="27">
        <f t="shared" si="78"/>
        <v>14780.893306270053</v>
      </c>
      <c r="Y224" s="52">
        <f t="shared" si="74"/>
        <v>3374919.9701963793</v>
      </c>
    </row>
    <row r="225" spans="13:25" ht="12" customHeight="1" x14ac:dyDescent="0.35">
      <c r="M225"/>
      <c r="N225"/>
      <c r="O225"/>
      <c r="P225"/>
      <c r="Q225"/>
      <c r="R225"/>
      <c r="S225" s="234">
        <f t="shared" si="75"/>
        <v>18</v>
      </c>
      <c r="T225" s="138">
        <v>216</v>
      </c>
      <c r="U225" s="139">
        <f t="shared" si="73"/>
        <v>216</v>
      </c>
      <c r="V225" s="27">
        <f t="shared" si="76"/>
        <v>3374919.9701963793</v>
      </c>
      <c r="W225" s="27">
        <f t="shared" si="77"/>
        <v>19687.033159478866</v>
      </c>
      <c r="X225" s="27">
        <f t="shared" si="78"/>
        <v>14867.11518388996</v>
      </c>
      <c r="Y225" s="52">
        <f t="shared" si="74"/>
        <v>3360052.8550124895</v>
      </c>
    </row>
    <row r="226" spans="13:25" ht="12" customHeight="1" x14ac:dyDescent="0.35">
      <c r="M226"/>
      <c r="N226"/>
      <c r="O226"/>
      <c r="P226"/>
      <c r="Q226"/>
      <c r="R226"/>
      <c r="S226" s="234">
        <f t="shared" si="75"/>
        <v>19</v>
      </c>
      <c r="T226" s="138">
        <v>217</v>
      </c>
      <c r="U226" s="139">
        <f t="shared" si="73"/>
        <v>217</v>
      </c>
      <c r="V226" s="27">
        <f t="shared" si="76"/>
        <v>3360052.8550124895</v>
      </c>
      <c r="W226" s="27">
        <f t="shared" si="77"/>
        <v>19600.308320906173</v>
      </c>
      <c r="X226" s="27">
        <f t="shared" si="78"/>
        <v>14953.840022462653</v>
      </c>
      <c r="Y226" s="52">
        <f t="shared" si="74"/>
        <v>3345099.0149900271</v>
      </c>
    </row>
    <row r="227" spans="13:25" ht="12" customHeight="1" x14ac:dyDescent="0.35">
      <c r="M227"/>
      <c r="N227"/>
      <c r="O227"/>
      <c r="P227"/>
      <c r="Q227"/>
      <c r="R227"/>
      <c r="S227" s="234">
        <f t="shared" si="75"/>
        <v>19</v>
      </c>
      <c r="T227" s="138">
        <v>218</v>
      </c>
      <c r="U227" s="139">
        <f t="shared" si="73"/>
        <v>218</v>
      </c>
      <c r="V227" s="27">
        <f t="shared" si="76"/>
        <v>3345099.0149900271</v>
      </c>
      <c r="W227" s="27">
        <f t="shared" si="77"/>
        <v>19513.077587441807</v>
      </c>
      <c r="X227" s="27">
        <f t="shared" si="78"/>
        <v>15041.070755927019</v>
      </c>
      <c r="Y227" s="52">
        <f t="shared" si="74"/>
        <v>3330057.9442341002</v>
      </c>
    </row>
    <row r="228" spans="13:25" ht="12" customHeight="1" x14ac:dyDescent="0.35">
      <c r="M228"/>
      <c r="N228"/>
      <c r="O228"/>
      <c r="P228"/>
      <c r="Q228"/>
      <c r="R228"/>
      <c r="S228" s="234">
        <f t="shared" si="75"/>
        <v>19</v>
      </c>
      <c r="T228" s="138">
        <v>219</v>
      </c>
      <c r="U228" s="139">
        <f t="shared" si="73"/>
        <v>219</v>
      </c>
      <c r="V228" s="27">
        <f t="shared" si="76"/>
        <v>3330057.9442341002</v>
      </c>
      <c r="W228" s="27">
        <f t="shared" si="77"/>
        <v>19425.338008032235</v>
      </c>
      <c r="X228" s="27">
        <f t="shared" si="78"/>
        <v>15128.810335336591</v>
      </c>
      <c r="Y228" s="52">
        <f t="shared" si="74"/>
        <v>3314929.1338987635</v>
      </c>
    </row>
    <row r="229" spans="13:25" ht="12" customHeight="1" x14ac:dyDescent="0.35">
      <c r="M229"/>
      <c r="N229"/>
      <c r="O229"/>
      <c r="P229"/>
      <c r="Q229"/>
      <c r="R229"/>
      <c r="S229" s="234">
        <f t="shared" si="75"/>
        <v>19</v>
      </c>
      <c r="T229" s="138">
        <v>220</v>
      </c>
      <c r="U229" s="139">
        <f t="shared" si="73"/>
        <v>220</v>
      </c>
      <c r="V229" s="27">
        <f t="shared" si="76"/>
        <v>3314929.1338987635</v>
      </c>
      <c r="W229" s="27">
        <f t="shared" si="77"/>
        <v>19337.086614409433</v>
      </c>
      <c r="X229" s="27">
        <f t="shared" si="78"/>
        <v>15217.061728959392</v>
      </c>
      <c r="Y229" s="52">
        <f t="shared" si="74"/>
        <v>3299712.072169804</v>
      </c>
    </row>
    <row r="230" spans="13:25" ht="12" customHeight="1" x14ac:dyDescent="0.35">
      <c r="M230"/>
      <c r="N230"/>
      <c r="O230"/>
      <c r="P230"/>
      <c r="Q230"/>
      <c r="R230"/>
      <c r="S230" s="234">
        <f t="shared" si="75"/>
        <v>19</v>
      </c>
      <c r="T230" s="138">
        <v>221</v>
      </c>
      <c r="U230" s="139">
        <f t="shared" si="73"/>
        <v>221</v>
      </c>
      <c r="V230" s="27">
        <f t="shared" si="76"/>
        <v>3299712.072169804</v>
      </c>
      <c r="W230" s="27">
        <f t="shared" si="77"/>
        <v>19248.320420990509</v>
      </c>
      <c r="X230" s="27">
        <f t="shared" si="78"/>
        <v>15305.827922378319</v>
      </c>
      <c r="Y230" s="52">
        <f t="shared" si="74"/>
        <v>3284406.2442474258</v>
      </c>
    </row>
    <row r="231" spans="13:25" ht="12" customHeight="1" x14ac:dyDescent="0.35">
      <c r="M231"/>
      <c r="N231"/>
      <c r="O231"/>
      <c r="P231"/>
      <c r="Q231"/>
      <c r="R231"/>
      <c r="S231" s="234">
        <f t="shared" si="75"/>
        <v>19</v>
      </c>
      <c r="T231" s="138">
        <v>222</v>
      </c>
      <c r="U231" s="139">
        <f t="shared" si="73"/>
        <v>222</v>
      </c>
      <c r="V231" s="27">
        <f t="shared" si="76"/>
        <v>3284406.2442474258</v>
      </c>
      <c r="W231" s="27">
        <f t="shared" si="77"/>
        <v>19159.036424776634</v>
      </c>
      <c r="X231" s="27">
        <f t="shared" si="78"/>
        <v>15395.111918592194</v>
      </c>
      <c r="Y231" s="52">
        <f t="shared" si="74"/>
        <v>3269011.1323288335</v>
      </c>
    </row>
    <row r="232" spans="13:25" ht="12" customHeight="1" x14ac:dyDescent="0.35">
      <c r="M232"/>
      <c r="N232"/>
      <c r="O232"/>
      <c r="P232"/>
      <c r="Q232"/>
      <c r="R232"/>
      <c r="S232" s="234">
        <f t="shared" si="75"/>
        <v>19</v>
      </c>
      <c r="T232" s="138">
        <v>223</v>
      </c>
      <c r="U232" s="139">
        <f t="shared" si="73"/>
        <v>223</v>
      </c>
      <c r="V232" s="27">
        <f t="shared" si="76"/>
        <v>3269011.1323288335</v>
      </c>
      <c r="W232" s="27">
        <f t="shared" si="77"/>
        <v>19069.231605251513</v>
      </c>
      <c r="X232" s="27">
        <f t="shared" si="78"/>
        <v>15484.916738117314</v>
      </c>
      <c r="Y232" s="52">
        <f t="shared" si="74"/>
        <v>3253526.2155907163</v>
      </c>
    </row>
    <row r="233" spans="13:25" ht="12" customHeight="1" x14ac:dyDescent="0.35">
      <c r="M233"/>
      <c r="N233"/>
      <c r="O233"/>
      <c r="P233"/>
      <c r="Q233"/>
      <c r="R233"/>
      <c r="S233" s="234">
        <f t="shared" si="75"/>
        <v>19</v>
      </c>
      <c r="T233" s="138">
        <v>224</v>
      </c>
      <c r="U233" s="139">
        <f t="shared" si="73"/>
        <v>224</v>
      </c>
      <c r="V233" s="27">
        <f t="shared" si="76"/>
        <v>3253526.2155907163</v>
      </c>
      <c r="W233" s="27">
        <f t="shared" si="77"/>
        <v>18978.902924279162</v>
      </c>
      <c r="X233" s="27">
        <f t="shared" si="78"/>
        <v>15575.245419089664</v>
      </c>
      <c r="Y233" s="52">
        <f t="shared" si="74"/>
        <v>3237950.9701716267</v>
      </c>
    </row>
    <row r="234" spans="13:25" ht="12" customHeight="1" x14ac:dyDescent="0.35">
      <c r="M234"/>
      <c r="N234"/>
      <c r="O234"/>
      <c r="P234"/>
      <c r="Q234"/>
      <c r="R234"/>
      <c r="S234" s="234">
        <f t="shared" si="75"/>
        <v>19</v>
      </c>
      <c r="T234" s="138">
        <v>225</v>
      </c>
      <c r="U234" s="139">
        <f t="shared" si="73"/>
        <v>225</v>
      </c>
      <c r="V234" s="27">
        <f t="shared" si="76"/>
        <v>3237950.9701716267</v>
      </c>
      <c r="W234" s="27">
        <f t="shared" si="77"/>
        <v>18888.047326001142</v>
      </c>
      <c r="X234" s="27">
        <f t="shared" si="78"/>
        <v>15666.101017367686</v>
      </c>
      <c r="Y234" s="52">
        <f t="shared" si="74"/>
        <v>3222284.8691542591</v>
      </c>
    </row>
    <row r="235" spans="13:25" ht="12" customHeight="1" x14ac:dyDescent="0.35">
      <c r="M235"/>
      <c r="N235"/>
      <c r="O235"/>
      <c r="P235"/>
      <c r="Q235"/>
      <c r="R235"/>
      <c r="S235" s="234">
        <f t="shared" si="75"/>
        <v>19</v>
      </c>
      <c r="T235" s="138">
        <v>226</v>
      </c>
      <c r="U235" s="139">
        <f t="shared" si="73"/>
        <v>226</v>
      </c>
      <c r="V235" s="27">
        <f t="shared" si="76"/>
        <v>3222284.8691542591</v>
      </c>
      <c r="W235" s="27">
        <f t="shared" si="77"/>
        <v>18796.661736733164</v>
      </c>
      <c r="X235" s="27">
        <f t="shared" si="78"/>
        <v>15757.486606635664</v>
      </c>
      <c r="Y235" s="52">
        <f t="shared" si="74"/>
        <v>3206527.3825476235</v>
      </c>
    </row>
    <row r="236" spans="13:25" ht="12" customHeight="1" x14ac:dyDescent="0.35">
      <c r="M236"/>
      <c r="N236"/>
      <c r="O236"/>
      <c r="P236"/>
      <c r="Q236"/>
      <c r="R236"/>
      <c r="S236" s="234">
        <f t="shared" si="75"/>
        <v>19</v>
      </c>
      <c r="T236" s="138">
        <v>227</v>
      </c>
      <c r="U236" s="139">
        <f t="shared" si="73"/>
        <v>227</v>
      </c>
      <c r="V236" s="27">
        <f t="shared" si="76"/>
        <v>3206527.3825476235</v>
      </c>
      <c r="W236" s="27">
        <f t="shared" si="77"/>
        <v>18704.743064861119</v>
      </c>
      <c r="X236" s="27">
        <f t="shared" si="78"/>
        <v>15849.405278507707</v>
      </c>
      <c r="Y236" s="52">
        <f t="shared" si="74"/>
        <v>3190677.9772691159</v>
      </c>
    </row>
    <row r="237" spans="13:25" ht="12" customHeight="1" x14ac:dyDescent="0.35">
      <c r="M237"/>
      <c r="N237"/>
      <c r="O237"/>
      <c r="P237"/>
      <c r="Q237"/>
      <c r="R237"/>
      <c r="S237" s="234">
        <f t="shared" si="75"/>
        <v>19</v>
      </c>
      <c r="T237" s="138">
        <v>228</v>
      </c>
      <c r="U237" s="139">
        <f t="shared" si="73"/>
        <v>228</v>
      </c>
      <c r="V237" s="27">
        <f t="shared" si="76"/>
        <v>3190677.9772691159</v>
      </c>
      <c r="W237" s="27">
        <f t="shared" si="77"/>
        <v>18612.28820073649</v>
      </c>
      <c r="X237" s="27">
        <f t="shared" si="78"/>
        <v>15941.860142632335</v>
      </c>
      <c r="Y237" s="52">
        <f t="shared" si="74"/>
        <v>3174736.1171264835</v>
      </c>
    </row>
    <row r="238" spans="13:25" ht="12" customHeight="1" x14ac:dyDescent="0.35">
      <c r="M238"/>
      <c r="N238"/>
      <c r="O238"/>
      <c r="P238"/>
      <c r="Q238"/>
      <c r="R238"/>
      <c r="S238" s="234">
        <f t="shared" si="75"/>
        <v>20</v>
      </c>
      <c r="T238" s="138">
        <v>229</v>
      </c>
      <c r="U238" s="139">
        <f t="shared" si="73"/>
        <v>229</v>
      </c>
      <c r="V238" s="27">
        <f t="shared" si="76"/>
        <v>3174736.1171264835</v>
      </c>
      <c r="W238" s="27">
        <f t="shared" si="77"/>
        <v>18519.294016571133</v>
      </c>
      <c r="X238" s="27">
        <f t="shared" si="78"/>
        <v>16034.854326797691</v>
      </c>
      <c r="Y238" s="52">
        <f t="shared" si="74"/>
        <v>3158701.2627996858</v>
      </c>
    </row>
    <row r="239" spans="13:25" ht="12" customHeight="1" x14ac:dyDescent="0.35">
      <c r="M239"/>
      <c r="N239"/>
      <c r="O239"/>
      <c r="P239"/>
      <c r="Q239"/>
      <c r="R239"/>
      <c r="S239" s="234">
        <f t="shared" si="75"/>
        <v>20</v>
      </c>
      <c r="T239" s="138">
        <v>230</v>
      </c>
      <c r="U239" s="139">
        <f t="shared" si="73"/>
        <v>230</v>
      </c>
      <c r="V239" s="27">
        <f t="shared" si="76"/>
        <v>3158701.2627996858</v>
      </c>
      <c r="W239" s="27">
        <f t="shared" si="77"/>
        <v>18425.757366331483</v>
      </c>
      <c r="X239" s="27">
        <f t="shared" si="78"/>
        <v>16128.390977037345</v>
      </c>
      <c r="Y239" s="52">
        <f t="shared" si="74"/>
        <v>3142572.8718226487</v>
      </c>
    </row>
    <row r="240" spans="13:25" ht="12" customHeight="1" x14ac:dyDescent="0.35">
      <c r="M240"/>
      <c r="N240"/>
      <c r="O240"/>
      <c r="P240"/>
      <c r="Q240"/>
      <c r="R240"/>
      <c r="S240" s="234">
        <f t="shared" si="75"/>
        <v>20</v>
      </c>
      <c r="T240" s="138">
        <v>231</v>
      </c>
      <c r="U240" s="139">
        <f t="shared" si="73"/>
        <v>231</v>
      </c>
      <c r="V240" s="27">
        <f t="shared" si="76"/>
        <v>3142572.8718226487</v>
      </c>
      <c r="W240" s="27">
        <f t="shared" si="77"/>
        <v>18331.675085632101</v>
      </c>
      <c r="X240" s="27">
        <f t="shared" si="78"/>
        <v>16222.473257736727</v>
      </c>
      <c r="Y240" s="52">
        <f t="shared" si="74"/>
        <v>3126350.3985649119</v>
      </c>
    </row>
    <row r="241" spans="13:25" ht="12" customHeight="1" x14ac:dyDescent="0.35">
      <c r="M241"/>
      <c r="N241"/>
      <c r="O241"/>
      <c r="P241"/>
      <c r="Q241"/>
      <c r="R241"/>
      <c r="S241" s="234">
        <f t="shared" si="75"/>
        <v>20</v>
      </c>
      <c r="T241" s="138">
        <v>232</v>
      </c>
      <c r="U241" s="139">
        <f t="shared" si="73"/>
        <v>232</v>
      </c>
      <c r="V241" s="27">
        <f t="shared" si="76"/>
        <v>3126350.3985649119</v>
      </c>
      <c r="W241" s="27">
        <f t="shared" si="77"/>
        <v>18237.043991628634</v>
      </c>
      <c r="X241" s="27">
        <f t="shared" si="78"/>
        <v>16317.104351740194</v>
      </c>
      <c r="Y241" s="52">
        <f t="shared" si="74"/>
        <v>3110033.2942131716</v>
      </c>
    </row>
    <row r="242" spans="13:25" ht="12" customHeight="1" x14ac:dyDescent="0.35">
      <c r="M242"/>
      <c r="N242"/>
      <c r="O242"/>
      <c r="P242"/>
      <c r="Q242"/>
      <c r="R242"/>
      <c r="S242" s="234">
        <f t="shared" si="75"/>
        <v>20</v>
      </c>
      <c r="T242" s="138">
        <v>233</v>
      </c>
      <c r="U242" s="139">
        <f t="shared" si="73"/>
        <v>233</v>
      </c>
      <c r="V242" s="27">
        <f t="shared" si="76"/>
        <v>3110033.2942131716</v>
      </c>
      <c r="W242" s="27">
        <f t="shared" si="77"/>
        <v>18141.86088291015</v>
      </c>
      <c r="X242" s="27">
        <f t="shared" si="78"/>
        <v>16412.287460458676</v>
      </c>
      <c r="Y242" s="52">
        <f t="shared" si="74"/>
        <v>3093621.0067527131</v>
      </c>
    </row>
    <row r="243" spans="13:25" ht="12" customHeight="1" x14ac:dyDescent="0.35">
      <c r="M243"/>
      <c r="N243"/>
      <c r="O243"/>
      <c r="P243"/>
      <c r="Q243"/>
      <c r="R243"/>
      <c r="S243" s="234">
        <f t="shared" si="75"/>
        <v>20</v>
      </c>
      <c r="T243" s="138">
        <v>234</v>
      </c>
      <c r="U243" s="139">
        <f t="shared" si="73"/>
        <v>234</v>
      </c>
      <c r="V243" s="27">
        <f t="shared" si="76"/>
        <v>3093621.0067527131</v>
      </c>
      <c r="W243" s="27">
        <f t="shared" si="77"/>
        <v>18046.12253939081</v>
      </c>
      <c r="X243" s="27">
        <f t="shared" si="78"/>
        <v>16508.025803978016</v>
      </c>
      <c r="Y243" s="52">
        <f t="shared" si="74"/>
        <v>3077112.980948735</v>
      </c>
    </row>
    <row r="244" spans="13:25" ht="12" customHeight="1" x14ac:dyDescent="0.35">
      <c r="M244"/>
      <c r="N244"/>
      <c r="O244"/>
      <c r="P244"/>
      <c r="Q244"/>
      <c r="R244"/>
      <c r="S244" s="234">
        <f t="shared" si="75"/>
        <v>20</v>
      </c>
      <c r="T244" s="138">
        <v>235</v>
      </c>
      <c r="U244" s="139">
        <f t="shared" si="73"/>
        <v>235</v>
      </c>
      <c r="V244" s="27">
        <f t="shared" si="76"/>
        <v>3077112.980948735</v>
      </c>
      <c r="W244" s="27">
        <f t="shared" si="77"/>
        <v>17949.825722200934</v>
      </c>
      <c r="X244" s="27">
        <f t="shared" si="78"/>
        <v>16604.322621167892</v>
      </c>
      <c r="Y244" s="52">
        <f t="shared" si="74"/>
        <v>3060508.6583275669</v>
      </c>
    </row>
    <row r="245" spans="13:25" ht="12" customHeight="1" x14ac:dyDescent="0.35">
      <c r="M245"/>
      <c r="N245"/>
      <c r="O245"/>
      <c r="P245"/>
      <c r="Q245"/>
      <c r="R245"/>
      <c r="S245" s="234">
        <f t="shared" si="75"/>
        <v>20</v>
      </c>
      <c r="T245" s="138">
        <v>236</v>
      </c>
      <c r="U245" s="139">
        <f t="shared" si="73"/>
        <v>236</v>
      </c>
      <c r="V245" s="27">
        <f t="shared" si="76"/>
        <v>3060508.6583275669</v>
      </c>
      <c r="W245" s="27">
        <f t="shared" si="77"/>
        <v>17852.967173577454</v>
      </c>
      <c r="X245" s="27">
        <f t="shared" si="78"/>
        <v>16701.181169791373</v>
      </c>
      <c r="Y245" s="52">
        <f t="shared" si="74"/>
        <v>3043807.4771577758</v>
      </c>
    </row>
    <row r="246" spans="13:25" ht="12" customHeight="1" x14ac:dyDescent="0.35">
      <c r="M246"/>
      <c r="N246"/>
      <c r="O246"/>
      <c r="P246"/>
      <c r="Q246"/>
      <c r="R246"/>
      <c r="S246" s="234">
        <f t="shared" si="75"/>
        <v>20</v>
      </c>
      <c r="T246" s="138">
        <v>237</v>
      </c>
      <c r="U246" s="139">
        <f t="shared" si="73"/>
        <v>237</v>
      </c>
      <c r="V246" s="27">
        <f t="shared" si="76"/>
        <v>3043807.4771577758</v>
      </c>
      <c r="W246" s="27">
        <f t="shared" si="77"/>
        <v>17755.543616753672</v>
      </c>
      <c r="X246" s="27">
        <f t="shared" si="78"/>
        <v>16798.604726615155</v>
      </c>
      <c r="Y246" s="52">
        <f t="shared" si="74"/>
        <v>3027008.8724311604</v>
      </c>
    </row>
    <row r="247" spans="13:25" ht="12" customHeight="1" x14ac:dyDescent="0.35">
      <c r="M247"/>
      <c r="N247"/>
      <c r="O247"/>
      <c r="P247"/>
      <c r="Q247"/>
      <c r="R247"/>
      <c r="S247" s="234">
        <f t="shared" si="75"/>
        <v>20</v>
      </c>
      <c r="T247" s="138">
        <v>238</v>
      </c>
      <c r="U247" s="139">
        <f t="shared" si="73"/>
        <v>238</v>
      </c>
      <c r="V247" s="27">
        <f t="shared" si="76"/>
        <v>3027008.8724311604</v>
      </c>
      <c r="W247" s="27">
        <f t="shared" si="77"/>
        <v>17657.551755848417</v>
      </c>
      <c r="X247" s="27">
        <f t="shared" si="78"/>
        <v>16896.596587520409</v>
      </c>
      <c r="Y247" s="52">
        <f t="shared" si="74"/>
        <v>3010112.2758436399</v>
      </c>
    </row>
    <row r="248" spans="13:25" ht="12" customHeight="1" x14ac:dyDescent="0.35">
      <c r="M248"/>
      <c r="N248"/>
      <c r="O248"/>
      <c r="P248"/>
      <c r="Q248"/>
      <c r="R248"/>
      <c r="S248" s="234">
        <f t="shared" si="75"/>
        <v>20</v>
      </c>
      <c r="T248" s="138">
        <v>239</v>
      </c>
      <c r="U248" s="139">
        <f t="shared" si="73"/>
        <v>239</v>
      </c>
      <c r="V248" s="27">
        <f t="shared" si="76"/>
        <v>3010112.2758436399</v>
      </c>
      <c r="W248" s="27">
        <f t="shared" si="77"/>
        <v>17558.988275754546</v>
      </c>
      <c r="X248" s="27">
        <f t="shared" si="78"/>
        <v>16995.160067614281</v>
      </c>
      <c r="Y248" s="52">
        <f t="shared" si="74"/>
        <v>2993117.1157760257</v>
      </c>
    </row>
    <row r="249" spans="13:25" ht="12" customHeight="1" x14ac:dyDescent="0.35">
      <c r="M249"/>
      <c r="N249"/>
      <c r="O249"/>
      <c r="P249"/>
      <c r="Q249"/>
      <c r="R249"/>
      <c r="S249" s="234">
        <f t="shared" si="75"/>
        <v>20</v>
      </c>
      <c r="T249" s="138">
        <v>240</v>
      </c>
      <c r="U249" s="139">
        <f t="shared" si="73"/>
        <v>240</v>
      </c>
      <c r="V249" s="27">
        <f t="shared" si="76"/>
        <v>2993117.1157760257</v>
      </c>
      <c r="W249" s="27">
        <f t="shared" si="77"/>
        <v>17459.849842026797</v>
      </c>
      <c r="X249" s="27">
        <f t="shared" si="78"/>
        <v>17094.298501342029</v>
      </c>
      <c r="Y249" s="52">
        <f t="shared" si="74"/>
        <v>2976022.8172746836</v>
      </c>
    </row>
    <row r="250" spans="13:25" ht="12" customHeight="1" x14ac:dyDescent="0.35">
      <c r="M250"/>
      <c r="N250"/>
      <c r="O250"/>
      <c r="P250"/>
      <c r="Q250"/>
      <c r="R250"/>
      <c r="S250" s="234">
        <f t="shared" si="75"/>
        <v>21</v>
      </c>
      <c r="T250" s="138">
        <v>241</v>
      </c>
      <c r="U250" s="139">
        <f t="shared" si="73"/>
        <v>241</v>
      </c>
      <c r="V250" s="27">
        <f t="shared" si="76"/>
        <v>2976022.8172746836</v>
      </c>
      <c r="W250" s="27">
        <f t="shared" si="77"/>
        <v>17360.13310076897</v>
      </c>
      <c r="X250" s="27">
        <f t="shared" si="78"/>
        <v>17194.015242599857</v>
      </c>
      <c r="Y250" s="52">
        <f t="shared" si="74"/>
        <v>2958828.8020320837</v>
      </c>
    </row>
    <row r="251" spans="13:25" ht="12" customHeight="1" x14ac:dyDescent="0.35">
      <c r="M251"/>
      <c r="N251"/>
      <c r="O251"/>
      <c r="P251"/>
      <c r="Q251"/>
      <c r="R251"/>
      <c r="S251" s="234">
        <f t="shared" si="75"/>
        <v>21</v>
      </c>
      <c r="T251" s="138">
        <v>242</v>
      </c>
      <c r="U251" s="139">
        <f t="shared" si="73"/>
        <v>242</v>
      </c>
      <c r="V251" s="27">
        <f t="shared" si="76"/>
        <v>2958828.8020320837</v>
      </c>
      <c r="W251" s="27">
        <f t="shared" si="77"/>
        <v>17259.83467852047</v>
      </c>
      <c r="X251" s="27">
        <f t="shared" si="78"/>
        <v>17294.313664848356</v>
      </c>
      <c r="Y251" s="52">
        <f t="shared" si="74"/>
        <v>2941534.4883672353</v>
      </c>
    </row>
    <row r="252" spans="13:25" ht="12" customHeight="1" x14ac:dyDescent="0.35">
      <c r="M252"/>
      <c r="N252"/>
      <c r="O252"/>
      <c r="P252"/>
      <c r="Q252"/>
      <c r="R252"/>
      <c r="S252" s="234">
        <f t="shared" si="75"/>
        <v>21</v>
      </c>
      <c r="T252" s="138">
        <v>243</v>
      </c>
      <c r="U252" s="139">
        <f t="shared" si="73"/>
        <v>243</v>
      </c>
      <c r="V252" s="27">
        <f t="shared" si="76"/>
        <v>2941534.4883672353</v>
      </c>
      <c r="W252" s="27">
        <f t="shared" si="77"/>
        <v>17158.951182142191</v>
      </c>
      <c r="X252" s="27">
        <f t="shared" si="78"/>
        <v>17395.197161226635</v>
      </c>
      <c r="Y252" s="52">
        <f t="shared" si="74"/>
        <v>2924139.2912060088</v>
      </c>
    </row>
    <row r="253" spans="13:25" ht="12" customHeight="1" x14ac:dyDescent="0.35">
      <c r="M253"/>
      <c r="N253"/>
      <c r="O253"/>
      <c r="P253"/>
      <c r="Q253"/>
      <c r="R253"/>
      <c r="S253" s="234">
        <f t="shared" si="75"/>
        <v>21</v>
      </c>
      <c r="T253" s="138">
        <v>244</v>
      </c>
      <c r="U253" s="139">
        <f t="shared" si="73"/>
        <v>244</v>
      </c>
      <c r="V253" s="27">
        <f t="shared" si="76"/>
        <v>2924139.2912060088</v>
      </c>
      <c r="W253" s="27">
        <f t="shared" si="77"/>
        <v>17057.479198701702</v>
      </c>
      <c r="X253" s="27">
        <f t="shared" si="78"/>
        <v>17496.669144667125</v>
      </c>
      <c r="Y253" s="52">
        <f t="shared" si="74"/>
        <v>2906642.6220613415</v>
      </c>
    </row>
    <row r="254" spans="13:25" ht="12" customHeight="1" x14ac:dyDescent="0.35">
      <c r="M254"/>
      <c r="N254"/>
      <c r="O254"/>
      <c r="P254"/>
      <c r="Q254"/>
      <c r="R254"/>
      <c r="S254" s="234">
        <f t="shared" si="75"/>
        <v>21</v>
      </c>
      <c r="T254" s="138">
        <v>245</v>
      </c>
      <c r="U254" s="139">
        <f t="shared" si="73"/>
        <v>245</v>
      </c>
      <c r="V254" s="27">
        <f t="shared" si="76"/>
        <v>2906642.6220613415</v>
      </c>
      <c r="W254" s="27">
        <f t="shared" si="77"/>
        <v>16955.415295357809</v>
      </c>
      <c r="X254" s="27">
        <f t="shared" si="78"/>
        <v>17598.733048011018</v>
      </c>
      <c r="Y254" s="52">
        <f t="shared" si="74"/>
        <v>2889043.8890133305</v>
      </c>
    </row>
    <row r="255" spans="13:25" ht="12" customHeight="1" x14ac:dyDescent="0.35">
      <c r="M255"/>
      <c r="N255"/>
      <c r="O255"/>
      <c r="P255"/>
      <c r="Q255"/>
      <c r="R255"/>
      <c r="S255" s="234">
        <f t="shared" si="75"/>
        <v>21</v>
      </c>
      <c r="T255" s="138">
        <v>246</v>
      </c>
      <c r="U255" s="139">
        <f t="shared" si="73"/>
        <v>246</v>
      </c>
      <c r="V255" s="27">
        <f t="shared" si="76"/>
        <v>2889043.8890133305</v>
      </c>
      <c r="W255" s="27">
        <f t="shared" si="77"/>
        <v>16852.756019244411</v>
      </c>
      <c r="X255" s="27">
        <f t="shared" si="78"/>
        <v>17701.392324124416</v>
      </c>
      <c r="Y255" s="52">
        <f t="shared" si="74"/>
        <v>2871342.496689206</v>
      </c>
    </row>
    <row r="256" spans="13:25" ht="12" customHeight="1" x14ac:dyDescent="0.35">
      <c r="M256"/>
      <c r="N256"/>
      <c r="O256"/>
      <c r="P256"/>
      <c r="Q256"/>
      <c r="R256"/>
      <c r="S256" s="234">
        <f t="shared" si="75"/>
        <v>21</v>
      </c>
      <c r="T256" s="138">
        <v>247</v>
      </c>
      <c r="U256" s="139">
        <f t="shared" si="73"/>
        <v>247</v>
      </c>
      <c r="V256" s="27">
        <f t="shared" si="76"/>
        <v>2871342.496689206</v>
      </c>
      <c r="W256" s="27">
        <f t="shared" si="77"/>
        <v>16749.497897353685</v>
      </c>
      <c r="X256" s="27">
        <f t="shared" si="78"/>
        <v>17804.650446015141</v>
      </c>
      <c r="Y256" s="52">
        <f t="shared" si="74"/>
        <v>2853537.846243191</v>
      </c>
    </row>
    <row r="257" spans="13:25" ht="12" customHeight="1" x14ac:dyDescent="0.35">
      <c r="M257"/>
      <c r="N257"/>
      <c r="O257"/>
      <c r="P257"/>
      <c r="Q257"/>
      <c r="R257"/>
      <c r="S257" s="234">
        <f t="shared" si="75"/>
        <v>21</v>
      </c>
      <c r="T257" s="138">
        <v>248</v>
      </c>
      <c r="U257" s="139">
        <f t="shared" si="73"/>
        <v>248</v>
      </c>
      <c r="V257" s="27">
        <f t="shared" si="76"/>
        <v>2853537.846243191</v>
      </c>
      <c r="W257" s="27">
        <f t="shared" si="77"/>
        <v>16645.637436418598</v>
      </c>
      <c r="X257" s="27">
        <f t="shared" si="78"/>
        <v>17908.510906950229</v>
      </c>
      <c r="Y257" s="52">
        <f t="shared" si="74"/>
        <v>2835629.3353362409</v>
      </c>
    </row>
    <row r="258" spans="13:25" ht="12" customHeight="1" x14ac:dyDescent="0.35">
      <c r="M258"/>
      <c r="N258"/>
      <c r="O258"/>
      <c r="P258"/>
      <c r="Q258"/>
      <c r="R258"/>
      <c r="S258" s="234">
        <f t="shared" si="75"/>
        <v>21</v>
      </c>
      <c r="T258" s="138">
        <v>249</v>
      </c>
      <c r="U258" s="139">
        <f t="shared" si="73"/>
        <v>249</v>
      </c>
      <c r="V258" s="27">
        <f t="shared" si="76"/>
        <v>2835629.3353362409</v>
      </c>
      <c r="W258" s="27">
        <f t="shared" si="77"/>
        <v>16541.171122794716</v>
      </c>
      <c r="X258" s="27">
        <f t="shared" si="78"/>
        <v>18012.97722057411</v>
      </c>
      <c r="Y258" s="52">
        <f t="shared" si="74"/>
        <v>2817616.358115667</v>
      </c>
    </row>
    <row r="259" spans="13:25" ht="12" customHeight="1" x14ac:dyDescent="0.35">
      <c r="M259"/>
      <c r="N259"/>
      <c r="O259"/>
      <c r="P259"/>
      <c r="Q259"/>
      <c r="R259"/>
      <c r="S259" s="234">
        <f t="shared" si="75"/>
        <v>21</v>
      </c>
      <c r="T259" s="138">
        <v>250</v>
      </c>
      <c r="U259" s="139">
        <f t="shared" si="73"/>
        <v>250</v>
      </c>
      <c r="V259" s="27">
        <f t="shared" si="76"/>
        <v>2817616.358115667</v>
      </c>
      <c r="W259" s="27">
        <f t="shared" si="77"/>
        <v>16436.095422341368</v>
      </c>
      <c r="X259" s="27">
        <f t="shared" si="78"/>
        <v>18118.052921027458</v>
      </c>
      <c r="Y259" s="52">
        <f t="shared" si="74"/>
        <v>2799498.3051946396</v>
      </c>
    </row>
    <row r="260" spans="13:25" ht="12" customHeight="1" x14ac:dyDescent="0.35">
      <c r="M260"/>
      <c r="N260"/>
      <c r="O260"/>
      <c r="P260"/>
      <c r="Q260"/>
      <c r="R260"/>
      <c r="S260" s="234">
        <f t="shared" si="75"/>
        <v>21</v>
      </c>
      <c r="T260" s="138">
        <v>251</v>
      </c>
      <c r="U260" s="139">
        <f t="shared" si="73"/>
        <v>251</v>
      </c>
      <c r="V260" s="27">
        <f t="shared" si="76"/>
        <v>2799498.3051946396</v>
      </c>
      <c r="W260" s="27">
        <f t="shared" si="77"/>
        <v>16330.406780302044</v>
      </c>
      <c r="X260" s="27">
        <f t="shared" si="78"/>
        <v>18223.741563066782</v>
      </c>
      <c r="Y260" s="52">
        <f t="shared" si="74"/>
        <v>2781274.5636315728</v>
      </c>
    </row>
    <row r="261" spans="13:25" ht="12" customHeight="1" x14ac:dyDescent="0.35">
      <c r="M261"/>
      <c r="N261"/>
      <c r="O261"/>
      <c r="P261"/>
      <c r="Q261"/>
      <c r="R261"/>
      <c r="S261" s="234">
        <f t="shared" si="75"/>
        <v>21</v>
      </c>
      <c r="T261" s="138">
        <v>252</v>
      </c>
      <c r="U261" s="139">
        <f t="shared" si="73"/>
        <v>252</v>
      </c>
      <c r="V261" s="27">
        <f t="shared" si="76"/>
        <v>2781274.5636315728</v>
      </c>
      <c r="W261" s="27">
        <f t="shared" si="77"/>
        <v>16224.101621184152</v>
      </c>
      <c r="X261" s="27">
        <f t="shared" si="78"/>
        <v>18330.046722184674</v>
      </c>
      <c r="Y261" s="52">
        <f t="shared" si="74"/>
        <v>2762944.5169093879</v>
      </c>
    </row>
    <row r="262" spans="13:25" ht="12" customHeight="1" x14ac:dyDescent="0.35">
      <c r="M262"/>
      <c r="N262"/>
      <c r="O262"/>
      <c r="P262"/>
      <c r="Q262"/>
      <c r="R262"/>
      <c r="S262" s="234">
        <f t="shared" si="75"/>
        <v>22</v>
      </c>
      <c r="T262" s="138">
        <v>253</v>
      </c>
      <c r="U262" s="139">
        <f t="shared" si="73"/>
        <v>253</v>
      </c>
      <c r="V262" s="27">
        <f t="shared" si="76"/>
        <v>2762944.5169093879</v>
      </c>
      <c r="W262" s="27">
        <f t="shared" si="77"/>
        <v>16117.176348638073</v>
      </c>
      <c r="X262" s="27">
        <f t="shared" si="78"/>
        <v>18436.971994730753</v>
      </c>
      <c r="Y262" s="52">
        <f t="shared" si="74"/>
        <v>2744507.5449146573</v>
      </c>
    </row>
    <row r="263" spans="13:25" ht="12" customHeight="1" x14ac:dyDescent="0.35">
      <c r="M263"/>
      <c r="N263"/>
      <c r="O263"/>
      <c r="P263"/>
      <c r="Q263"/>
      <c r="R263"/>
      <c r="S263" s="234">
        <f t="shared" si="75"/>
        <v>22</v>
      </c>
      <c r="T263" s="138">
        <v>254</v>
      </c>
      <c r="U263" s="139">
        <f t="shared" si="73"/>
        <v>254</v>
      </c>
      <c r="V263" s="27">
        <f t="shared" si="76"/>
        <v>2744507.5449146573</v>
      </c>
      <c r="W263" s="27">
        <f t="shared" si="77"/>
        <v>16009.627345335481</v>
      </c>
      <c r="X263" s="27">
        <f t="shared" si="78"/>
        <v>18544.520998033346</v>
      </c>
      <c r="Y263" s="52">
        <f t="shared" si="74"/>
        <v>2725963.023916624</v>
      </c>
    </row>
    <row r="264" spans="13:25" ht="12" customHeight="1" x14ac:dyDescent="0.35">
      <c r="M264"/>
      <c r="N264"/>
      <c r="O264"/>
      <c r="P264"/>
      <c r="Q264"/>
      <c r="R264"/>
      <c r="S264" s="234">
        <f t="shared" si="75"/>
        <v>22</v>
      </c>
      <c r="T264" s="138">
        <v>255</v>
      </c>
      <c r="U264" s="139">
        <f t="shared" si="73"/>
        <v>255</v>
      </c>
      <c r="V264" s="27">
        <f t="shared" si="76"/>
        <v>2725963.023916624</v>
      </c>
      <c r="W264" s="27">
        <f t="shared" si="77"/>
        <v>15901.450972846957</v>
      </c>
      <c r="X264" s="27">
        <f t="shared" si="78"/>
        <v>18652.69737052187</v>
      </c>
      <c r="Y264" s="52">
        <f t="shared" si="74"/>
        <v>2707310.3265461023</v>
      </c>
    </row>
    <row r="265" spans="13:25" ht="12" customHeight="1" x14ac:dyDescent="0.35">
      <c r="M265"/>
      <c r="N265"/>
      <c r="O265"/>
      <c r="P265"/>
      <c r="Q265"/>
      <c r="R265"/>
      <c r="S265" s="234">
        <f t="shared" si="75"/>
        <v>22</v>
      </c>
      <c r="T265" s="138">
        <v>256</v>
      </c>
      <c r="U265" s="139">
        <f t="shared" si="73"/>
        <v>256</v>
      </c>
      <c r="V265" s="27">
        <f t="shared" si="76"/>
        <v>2707310.3265461023</v>
      </c>
      <c r="W265" s="27">
        <f t="shared" si="77"/>
        <v>15792.643571518911</v>
      </c>
      <c r="X265" s="27">
        <f t="shared" si="78"/>
        <v>18761.504771849915</v>
      </c>
      <c r="Y265" s="52">
        <f t="shared" si="74"/>
        <v>2688548.8217742522</v>
      </c>
    </row>
    <row r="266" spans="13:25" ht="12" customHeight="1" x14ac:dyDescent="0.35">
      <c r="M266"/>
      <c r="N266"/>
      <c r="O266"/>
      <c r="P266"/>
      <c r="Q266"/>
      <c r="R266"/>
      <c r="S266" s="234">
        <f t="shared" si="75"/>
        <v>22</v>
      </c>
      <c r="T266" s="138">
        <v>257</v>
      </c>
      <c r="U266" s="139">
        <f t="shared" ref="U266:U329" si="79">T266</f>
        <v>257</v>
      </c>
      <c r="V266" s="27">
        <f t="shared" si="76"/>
        <v>2688548.8217742522</v>
      </c>
      <c r="W266" s="27">
        <f t="shared" si="77"/>
        <v>15683.201460349785</v>
      </c>
      <c r="X266" s="27">
        <f t="shared" si="78"/>
        <v>18870.946883019042</v>
      </c>
      <c r="Y266" s="52">
        <f t="shared" ref="Y266:Y329" si="80">V266-X266</f>
        <v>2669677.8748912332</v>
      </c>
    </row>
    <row r="267" spans="13:25" ht="12" customHeight="1" x14ac:dyDescent="0.35">
      <c r="M267"/>
      <c r="N267"/>
      <c r="O267"/>
      <c r="P267"/>
      <c r="Q267"/>
      <c r="R267"/>
      <c r="S267" s="234">
        <f t="shared" ref="S267:S330" si="81">ROUNDUP(T267/12,0)</f>
        <v>22</v>
      </c>
      <c r="T267" s="138">
        <v>258</v>
      </c>
      <c r="U267" s="139">
        <f t="shared" si="79"/>
        <v>258</v>
      </c>
      <c r="V267" s="27">
        <f t="shared" ref="V267:V330" si="82">Y266</f>
        <v>2669677.8748912332</v>
      </c>
      <c r="W267" s="27">
        <f t="shared" ref="W267:W330" si="83">IF(ROUND(V267,0)=0,0,$D$11/12-X267)</f>
        <v>15573.120936865507</v>
      </c>
      <c r="X267" s="27">
        <f t="shared" ref="X267:X330" si="84">IFERROR(-PPMT($E$10,U267,$E$9,$E$6),0)</f>
        <v>18981.027406503319</v>
      </c>
      <c r="Y267" s="52">
        <f t="shared" si="80"/>
        <v>2650696.8474847297</v>
      </c>
    </row>
    <row r="268" spans="13:25" ht="12" customHeight="1" x14ac:dyDescent="0.35">
      <c r="M268"/>
      <c r="N268"/>
      <c r="O268"/>
      <c r="P268"/>
      <c r="Q268"/>
      <c r="R268"/>
      <c r="S268" s="234">
        <f t="shared" si="81"/>
        <v>22</v>
      </c>
      <c r="T268" s="138">
        <v>259</v>
      </c>
      <c r="U268" s="139">
        <f t="shared" si="79"/>
        <v>259</v>
      </c>
      <c r="V268" s="27">
        <f t="shared" si="82"/>
        <v>2650696.8474847297</v>
      </c>
      <c r="W268" s="27">
        <f t="shared" si="83"/>
        <v>15462.398276994238</v>
      </c>
      <c r="X268" s="27">
        <f t="shared" si="84"/>
        <v>19091.750066374589</v>
      </c>
      <c r="Y268" s="52">
        <f t="shared" si="80"/>
        <v>2631605.0974183553</v>
      </c>
    </row>
    <row r="269" spans="13:25" ht="12" customHeight="1" x14ac:dyDescent="0.35">
      <c r="M269"/>
      <c r="N269"/>
      <c r="O269"/>
      <c r="P269"/>
      <c r="Q269"/>
      <c r="R269"/>
      <c r="S269" s="234">
        <f t="shared" si="81"/>
        <v>22</v>
      </c>
      <c r="T269" s="138">
        <v>260</v>
      </c>
      <c r="U269" s="139">
        <f t="shared" si="79"/>
        <v>260</v>
      </c>
      <c r="V269" s="27">
        <f t="shared" si="82"/>
        <v>2631605.0974183553</v>
      </c>
      <c r="W269" s="27">
        <f t="shared" si="83"/>
        <v>15351.029734940388</v>
      </c>
      <c r="X269" s="27">
        <f t="shared" si="84"/>
        <v>19203.118608428438</v>
      </c>
      <c r="Y269" s="52">
        <f t="shared" si="80"/>
        <v>2612401.9788099267</v>
      </c>
    </row>
    <row r="270" spans="13:25" ht="12" customHeight="1" x14ac:dyDescent="0.35">
      <c r="M270"/>
      <c r="N270"/>
      <c r="O270"/>
      <c r="P270"/>
      <c r="Q270"/>
      <c r="R270"/>
      <c r="S270" s="234">
        <f t="shared" si="81"/>
        <v>22</v>
      </c>
      <c r="T270" s="138">
        <v>261</v>
      </c>
      <c r="U270" s="139">
        <f t="shared" si="79"/>
        <v>261</v>
      </c>
      <c r="V270" s="27">
        <f t="shared" si="82"/>
        <v>2612401.9788099267</v>
      </c>
      <c r="W270" s="27">
        <f t="shared" si="83"/>
        <v>15239.011543057888</v>
      </c>
      <c r="X270" s="27">
        <f t="shared" si="84"/>
        <v>19315.136800310938</v>
      </c>
      <c r="Y270" s="52">
        <f t="shared" si="80"/>
        <v>2593086.8420096156</v>
      </c>
    </row>
    <row r="271" spans="13:25" ht="12" customHeight="1" x14ac:dyDescent="0.35">
      <c r="M271"/>
      <c r="N271"/>
      <c r="O271"/>
      <c r="P271"/>
      <c r="Q271"/>
      <c r="R271"/>
      <c r="S271" s="234">
        <f t="shared" si="81"/>
        <v>22</v>
      </c>
      <c r="T271" s="138">
        <v>262</v>
      </c>
      <c r="U271" s="139">
        <f t="shared" si="79"/>
        <v>262</v>
      </c>
      <c r="V271" s="27">
        <f t="shared" si="82"/>
        <v>2593086.8420096156</v>
      </c>
      <c r="W271" s="27">
        <f t="shared" si="83"/>
        <v>15126.339911722738</v>
      </c>
      <c r="X271" s="27">
        <f t="shared" si="84"/>
        <v>19427.808431646088</v>
      </c>
      <c r="Y271" s="52">
        <f t="shared" si="80"/>
        <v>2573659.0335779693</v>
      </c>
    </row>
    <row r="272" spans="13:25" ht="12" customHeight="1" x14ac:dyDescent="0.35">
      <c r="M272"/>
      <c r="N272"/>
      <c r="O272"/>
      <c r="P272"/>
      <c r="Q272"/>
      <c r="R272"/>
      <c r="S272" s="234">
        <f t="shared" si="81"/>
        <v>22</v>
      </c>
      <c r="T272" s="138">
        <v>263</v>
      </c>
      <c r="U272" s="139">
        <f t="shared" si="79"/>
        <v>263</v>
      </c>
      <c r="V272" s="27">
        <f t="shared" si="82"/>
        <v>2573659.0335779693</v>
      </c>
      <c r="W272" s="27">
        <f t="shared" si="83"/>
        <v>15013.011029204801</v>
      </c>
      <c r="X272" s="27">
        <f t="shared" si="84"/>
        <v>19541.137314164025</v>
      </c>
      <c r="Y272" s="52">
        <f t="shared" si="80"/>
        <v>2554117.8962638052</v>
      </c>
    </row>
    <row r="273" spans="13:25" ht="12" customHeight="1" x14ac:dyDescent="0.35">
      <c r="M273"/>
      <c r="N273"/>
      <c r="O273"/>
      <c r="P273"/>
      <c r="Q273"/>
      <c r="R273"/>
      <c r="S273" s="234">
        <f t="shared" si="81"/>
        <v>22</v>
      </c>
      <c r="T273" s="138">
        <v>264</v>
      </c>
      <c r="U273" s="139">
        <f t="shared" si="79"/>
        <v>264</v>
      </c>
      <c r="V273" s="27">
        <f t="shared" si="82"/>
        <v>2554117.8962638052</v>
      </c>
      <c r="W273" s="27">
        <f t="shared" si="83"/>
        <v>14899.02106153885</v>
      </c>
      <c r="X273" s="27">
        <f t="shared" si="84"/>
        <v>19655.127281829977</v>
      </c>
      <c r="Y273" s="52">
        <f t="shared" si="80"/>
        <v>2534462.768981975</v>
      </c>
    </row>
    <row r="274" spans="13:25" ht="12" customHeight="1" x14ac:dyDescent="0.35">
      <c r="M274"/>
      <c r="N274"/>
      <c r="O274"/>
      <c r="P274"/>
      <c r="Q274"/>
      <c r="R274"/>
      <c r="S274" s="234">
        <f t="shared" si="81"/>
        <v>23</v>
      </c>
      <c r="T274" s="138">
        <v>265</v>
      </c>
      <c r="U274" s="139">
        <f t="shared" si="79"/>
        <v>265</v>
      </c>
      <c r="V274" s="27">
        <f t="shared" si="82"/>
        <v>2534462.768981975</v>
      </c>
      <c r="W274" s="27">
        <f t="shared" si="83"/>
        <v>14784.366152394839</v>
      </c>
      <c r="X274" s="27">
        <f t="shared" si="84"/>
        <v>19769.782190973987</v>
      </c>
      <c r="Y274" s="52">
        <f t="shared" si="80"/>
        <v>2514692.9867910012</v>
      </c>
    </row>
    <row r="275" spans="13:25" ht="12" customHeight="1" x14ac:dyDescent="0.35">
      <c r="M275"/>
      <c r="N275"/>
      <c r="O275"/>
      <c r="P275"/>
      <c r="Q275"/>
      <c r="R275"/>
      <c r="S275" s="234">
        <f t="shared" si="81"/>
        <v>23</v>
      </c>
      <c r="T275" s="138">
        <v>266</v>
      </c>
      <c r="U275" s="139">
        <f t="shared" si="79"/>
        <v>266</v>
      </c>
      <c r="V275" s="27">
        <f t="shared" si="82"/>
        <v>2514692.9867910012</v>
      </c>
      <c r="W275" s="27">
        <f t="shared" si="83"/>
        <v>14669.042422947492</v>
      </c>
      <c r="X275" s="27">
        <f t="shared" si="84"/>
        <v>19885.105920421334</v>
      </c>
      <c r="Y275" s="52">
        <f t="shared" si="80"/>
        <v>2494807.8808705797</v>
      </c>
    </row>
    <row r="276" spans="13:25" ht="12" customHeight="1" x14ac:dyDescent="0.35">
      <c r="M276"/>
      <c r="N276"/>
      <c r="O276"/>
      <c r="P276"/>
      <c r="Q276"/>
      <c r="R276"/>
      <c r="S276" s="234">
        <f t="shared" si="81"/>
        <v>23</v>
      </c>
      <c r="T276" s="138">
        <v>267</v>
      </c>
      <c r="U276" s="139">
        <f t="shared" si="79"/>
        <v>267</v>
      </c>
      <c r="V276" s="27">
        <f t="shared" si="82"/>
        <v>2494807.8808705797</v>
      </c>
      <c r="W276" s="27">
        <f t="shared" si="83"/>
        <v>14553.045971745029</v>
      </c>
      <c r="X276" s="27">
        <f t="shared" si="84"/>
        <v>20001.102371623798</v>
      </c>
      <c r="Y276" s="52">
        <f t="shared" si="80"/>
        <v>2474806.778498956</v>
      </c>
    </row>
    <row r="277" spans="13:25" ht="12" customHeight="1" x14ac:dyDescent="0.35">
      <c r="M277"/>
      <c r="N277"/>
      <c r="O277"/>
      <c r="P277"/>
      <c r="Q277"/>
      <c r="R277"/>
      <c r="S277" s="234">
        <f t="shared" si="81"/>
        <v>23</v>
      </c>
      <c r="T277" s="138">
        <v>268</v>
      </c>
      <c r="U277" s="139">
        <f t="shared" si="79"/>
        <v>268</v>
      </c>
      <c r="V277" s="27">
        <f t="shared" si="82"/>
        <v>2474806.778498956</v>
      </c>
      <c r="W277" s="27">
        <f t="shared" si="83"/>
        <v>14436.372874577224</v>
      </c>
      <c r="X277" s="27">
        <f t="shared" si="84"/>
        <v>20117.775468791602</v>
      </c>
      <c r="Y277" s="52">
        <f t="shared" si="80"/>
        <v>2454689.0030301642</v>
      </c>
    </row>
    <row r="278" spans="13:25" ht="12" customHeight="1" x14ac:dyDescent="0.35">
      <c r="M278"/>
      <c r="N278"/>
      <c r="O278"/>
      <c r="P278"/>
      <c r="Q278"/>
      <c r="R278"/>
      <c r="S278" s="234">
        <f t="shared" si="81"/>
        <v>23</v>
      </c>
      <c r="T278" s="138">
        <v>269</v>
      </c>
      <c r="U278" s="139">
        <f t="shared" si="79"/>
        <v>269</v>
      </c>
      <c r="V278" s="27">
        <f t="shared" si="82"/>
        <v>2454689.0030301642</v>
      </c>
      <c r="W278" s="27">
        <f t="shared" si="83"/>
        <v>14319.019184342611</v>
      </c>
      <c r="X278" s="27">
        <f t="shared" si="84"/>
        <v>20235.129159026215</v>
      </c>
      <c r="Y278" s="52">
        <f t="shared" si="80"/>
        <v>2434453.8738711379</v>
      </c>
    </row>
    <row r="279" spans="13:25" ht="12" customHeight="1" x14ac:dyDescent="0.35">
      <c r="M279"/>
      <c r="N279"/>
      <c r="O279"/>
      <c r="P279"/>
      <c r="Q279"/>
      <c r="R279"/>
      <c r="S279" s="234">
        <f t="shared" si="81"/>
        <v>23</v>
      </c>
      <c r="T279" s="138">
        <v>270</v>
      </c>
      <c r="U279" s="139">
        <f t="shared" si="79"/>
        <v>270</v>
      </c>
      <c r="V279" s="27">
        <f t="shared" si="82"/>
        <v>2434453.8738711379</v>
      </c>
      <c r="W279" s="27">
        <f t="shared" si="83"/>
        <v>14200.980930914957</v>
      </c>
      <c r="X279" s="27">
        <f t="shared" si="84"/>
        <v>20353.167412453869</v>
      </c>
      <c r="Y279" s="52">
        <f t="shared" si="80"/>
        <v>2414100.7064586841</v>
      </c>
    </row>
    <row r="280" spans="13:25" ht="12" customHeight="1" x14ac:dyDescent="0.35">
      <c r="M280"/>
      <c r="N280"/>
      <c r="O280"/>
      <c r="P280"/>
      <c r="Q280"/>
      <c r="R280"/>
      <c r="S280" s="234">
        <f t="shared" si="81"/>
        <v>23</v>
      </c>
      <c r="T280" s="138">
        <v>271</v>
      </c>
      <c r="U280" s="139">
        <f t="shared" si="79"/>
        <v>271</v>
      </c>
      <c r="V280" s="27">
        <f t="shared" si="82"/>
        <v>2414100.7064586841</v>
      </c>
      <c r="W280" s="27">
        <f t="shared" si="83"/>
        <v>14082.254121008977</v>
      </c>
      <c r="X280" s="27">
        <f t="shared" si="84"/>
        <v>20471.89422235985</v>
      </c>
      <c r="Y280" s="52">
        <f t="shared" si="80"/>
        <v>2393628.8122363244</v>
      </c>
    </row>
    <row r="281" spans="13:25" ht="12" customHeight="1" x14ac:dyDescent="0.35">
      <c r="M281"/>
      <c r="N281"/>
      <c r="O281"/>
      <c r="P281"/>
      <c r="Q281"/>
      <c r="R281"/>
      <c r="S281" s="234">
        <f t="shared" si="81"/>
        <v>23</v>
      </c>
      <c r="T281" s="138">
        <v>272</v>
      </c>
      <c r="U281" s="139">
        <f t="shared" si="79"/>
        <v>272</v>
      </c>
      <c r="V281" s="27">
        <f t="shared" si="82"/>
        <v>2393628.8122363244</v>
      </c>
      <c r="W281" s="27">
        <f t="shared" si="83"/>
        <v>13962.834738045211</v>
      </c>
      <c r="X281" s="27">
        <f t="shared" si="84"/>
        <v>20591.313605323616</v>
      </c>
      <c r="Y281" s="52">
        <f t="shared" si="80"/>
        <v>2373037.498631001</v>
      </c>
    </row>
    <row r="282" spans="13:25" ht="12" customHeight="1" x14ac:dyDescent="0.35">
      <c r="M282"/>
      <c r="N282"/>
      <c r="O282"/>
      <c r="P282"/>
      <c r="Q282"/>
      <c r="R282"/>
      <c r="S282" s="234">
        <f t="shared" si="81"/>
        <v>23</v>
      </c>
      <c r="T282" s="138">
        <v>273</v>
      </c>
      <c r="U282" s="139">
        <f t="shared" si="79"/>
        <v>273</v>
      </c>
      <c r="V282" s="27">
        <f t="shared" si="82"/>
        <v>2373037.498631001</v>
      </c>
      <c r="W282" s="27">
        <f t="shared" si="83"/>
        <v>13842.718742014153</v>
      </c>
      <c r="X282" s="27">
        <f t="shared" si="84"/>
        <v>20711.429601354674</v>
      </c>
      <c r="Y282" s="52">
        <f t="shared" si="80"/>
        <v>2352326.0690296465</v>
      </c>
    </row>
    <row r="283" spans="13:25" ht="12" customHeight="1" x14ac:dyDescent="0.35">
      <c r="M283"/>
      <c r="N283"/>
      <c r="O283"/>
      <c r="P283"/>
      <c r="Q283"/>
      <c r="R283"/>
      <c r="S283" s="234">
        <f t="shared" si="81"/>
        <v>23</v>
      </c>
      <c r="T283" s="138">
        <v>274</v>
      </c>
      <c r="U283" s="139">
        <f t="shared" si="79"/>
        <v>274</v>
      </c>
      <c r="V283" s="27">
        <f t="shared" si="82"/>
        <v>2352326.0690296465</v>
      </c>
      <c r="W283" s="27">
        <f t="shared" si="83"/>
        <v>13721.902069339587</v>
      </c>
      <c r="X283" s="27">
        <f t="shared" si="84"/>
        <v>20832.246274029239</v>
      </c>
      <c r="Y283" s="52">
        <f t="shared" si="80"/>
        <v>2331493.8227556171</v>
      </c>
    </row>
    <row r="284" spans="13:25" ht="12" customHeight="1" x14ac:dyDescent="0.35">
      <c r="M284"/>
      <c r="N284"/>
      <c r="O284"/>
      <c r="P284"/>
      <c r="Q284"/>
      <c r="R284"/>
      <c r="S284" s="234">
        <f t="shared" si="81"/>
        <v>23</v>
      </c>
      <c r="T284" s="138">
        <v>275</v>
      </c>
      <c r="U284" s="139">
        <f t="shared" si="79"/>
        <v>275</v>
      </c>
      <c r="V284" s="27">
        <f t="shared" si="82"/>
        <v>2331493.8227556171</v>
      </c>
      <c r="W284" s="27">
        <f t="shared" si="83"/>
        <v>13600.380632741082</v>
      </c>
      <c r="X284" s="27">
        <f t="shared" si="84"/>
        <v>20953.767710627744</v>
      </c>
      <c r="Y284" s="52">
        <f t="shared" si="80"/>
        <v>2310540.0550449896</v>
      </c>
    </row>
    <row r="285" spans="13:25" ht="12" customHeight="1" x14ac:dyDescent="0.35">
      <c r="M285"/>
      <c r="N285"/>
      <c r="O285"/>
      <c r="P285"/>
      <c r="Q285"/>
      <c r="R285"/>
      <c r="S285" s="234">
        <f t="shared" si="81"/>
        <v>23</v>
      </c>
      <c r="T285" s="138">
        <v>276</v>
      </c>
      <c r="U285" s="139">
        <f t="shared" si="79"/>
        <v>276</v>
      </c>
      <c r="V285" s="27">
        <f t="shared" si="82"/>
        <v>2310540.0550449896</v>
      </c>
      <c r="W285" s="27">
        <f t="shared" si="83"/>
        <v>13478.150321095756</v>
      </c>
      <c r="X285" s="27">
        <f t="shared" si="84"/>
        <v>21075.99802227307</v>
      </c>
      <c r="Y285" s="52">
        <f t="shared" si="80"/>
        <v>2289464.0570227164</v>
      </c>
    </row>
    <row r="286" spans="13:25" ht="12" customHeight="1" x14ac:dyDescent="0.35">
      <c r="M286"/>
      <c r="N286"/>
      <c r="O286"/>
      <c r="P286"/>
      <c r="Q286"/>
      <c r="R286"/>
      <c r="S286" s="234">
        <f t="shared" si="81"/>
        <v>24</v>
      </c>
      <c r="T286" s="138">
        <v>277</v>
      </c>
      <c r="U286" s="139">
        <f t="shared" si="79"/>
        <v>277</v>
      </c>
      <c r="V286" s="27">
        <f t="shared" si="82"/>
        <v>2289464.0570227164</v>
      </c>
      <c r="W286" s="27">
        <f t="shared" si="83"/>
        <v>13355.20699929916</v>
      </c>
      <c r="X286" s="27">
        <f t="shared" si="84"/>
        <v>21198.941344069666</v>
      </c>
      <c r="Y286" s="52">
        <f t="shared" si="80"/>
        <v>2268265.1156786466</v>
      </c>
    </row>
    <row r="287" spans="13:25" ht="12" customHeight="1" x14ac:dyDescent="0.35">
      <c r="M287"/>
      <c r="N287"/>
      <c r="O287"/>
      <c r="P287"/>
      <c r="Q287"/>
      <c r="R287"/>
      <c r="S287" s="234">
        <f t="shared" si="81"/>
        <v>24</v>
      </c>
      <c r="T287" s="138">
        <v>278</v>
      </c>
      <c r="U287" s="139">
        <f t="shared" si="79"/>
        <v>278</v>
      </c>
      <c r="V287" s="27">
        <f t="shared" si="82"/>
        <v>2268265.1156786466</v>
      </c>
      <c r="W287" s="27">
        <f t="shared" si="83"/>
        <v>13231.546508125422</v>
      </c>
      <c r="X287" s="27">
        <f t="shared" si="84"/>
        <v>21322.601835243404</v>
      </c>
      <c r="Y287" s="52">
        <f t="shared" si="80"/>
        <v>2246942.5138434032</v>
      </c>
    </row>
    <row r="288" spans="13:25" ht="12" customHeight="1" x14ac:dyDescent="0.35">
      <c r="M288"/>
      <c r="N288"/>
      <c r="O288"/>
      <c r="P288"/>
      <c r="Q288"/>
      <c r="R288"/>
      <c r="S288" s="234">
        <f t="shared" si="81"/>
        <v>24</v>
      </c>
      <c r="T288" s="138">
        <v>279</v>
      </c>
      <c r="U288" s="139">
        <f t="shared" si="79"/>
        <v>279</v>
      </c>
      <c r="V288" s="27">
        <f t="shared" si="82"/>
        <v>2246942.5138434032</v>
      </c>
      <c r="W288" s="27">
        <f t="shared" si="83"/>
        <v>13107.1646640865</v>
      </c>
      <c r="X288" s="27">
        <f t="shared" si="84"/>
        <v>21446.983679282326</v>
      </c>
      <c r="Y288" s="52">
        <f t="shared" si="80"/>
        <v>2225495.5301641207</v>
      </c>
    </row>
    <row r="289" spans="13:25" ht="12" customHeight="1" x14ac:dyDescent="0.35">
      <c r="M289"/>
      <c r="N289"/>
      <c r="O289"/>
      <c r="P289"/>
      <c r="Q289"/>
      <c r="R289"/>
      <c r="S289" s="234">
        <f t="shared" si="81"/>
        <v>24</v>
      </c>
      <c r="T289" s="138">
        <v>280</v>
      </c>
      <c r="U289" s="139">
        <f t="shared" si="79"/>
        <v>280</v>
      </c>
      <c r="V289" s="27">
        <f t="shared" si="82"/>
        <v>2225495.5301641207</v>
      </c>
      <c r="W289" s="27">
        <f t="shared" si="83"/>
        <v>12982.057259290686</v>
      </c>
      <c r="X289" s="27">
        <f t="shared" si="84"/>
        <v>21572.09108407814</v>
      </c>
      <c r="Y289" s="52">
        <f t="shared" si="80"/>
        <v>2203923.4390800428</v>
      </c>
    </row>
    <row r="290" spans="13:25" ht="12" customHeight="1" x14ac:dyDescent="0.35">
      <c r="M290"/>
      <c r="N290"/>
      <c r="O290"/>
      <c r="P290"/>
      <c r="Q290"/>
      <c r="R290"/>
      <c r="S290" s="234">
        <f t="shared" si="81"/>
        <v>24</v>
      </c>
      <c r="T290" s="138">
        <v>281</v>
      </c>
      <c r="U290" s="139">
        <f t="shared" si="79"/>
        <v>281</v>
      </c>
      <c r="V290" s="27">
        <f t="shared" si="82"/>
        <v>2203923.4390800428</v>
      </c>
      <c r="W290" s="27">
        <f t="shared" si="83"/>
        <v>12856.220061300235</v>
      </c>
      <c r="X290" s="27">
        <f t="shared" si="84"/>
        <v>21697.928282068591</v>
      </c>
      <c r="Y290" s="52">
        <f t="shared" si="80"/>
        <v>2182225.5107979742</v>
      </c>
    </row>
    <row r="291" spans="13:25" ht="12" customHeight="1" x14ac:dyDescent="0.35">
      <c r="M291"/>
      <c r="N291"/>
      <c r="O291"/>
      <c r="P291"/>
      <c r="Q291"/>
      <c r="R291"/>
      <c r="S291" s="234">
        <f t="shared" si="81"/>
        <v>24</v>
      </c>
      <c r="T291" s="138">
        <v>282</v>
      </c>
      <c r="U291" s="139">
        <f t="shared" si="79"/>
        <v>282</v>
      </c>
      <c r="V291" s="27">
        <f t="shared" si="82"/>
        <v>2182225.5107979742</v>
      </c>
      <c r="W291" s="27">
        <f t="shared" si="83"/>
        <v>12729.648812988165</v>
      </c>
      <c r="X291" s="27">
        <f t="shared" si="84"/>
        <v>21824.499530380661</v>
      </c>
      <c r="Y291" s="52">
        <f t="shared" si="80"/>
        <v>2160401.0112675936</v>
      </c>
    </row>
    <row r="292" spans="13:25" ht="12" customHeight="1" x14ac:dyDescent="0.35">
      <c r="M292"/>
      <c r="N292"/>
      <c r="O292"/>
      <c r="P292"/>
      <c r="Q292"/>
      <c r="R292"/>
      <c r="S292" s="234">
        <f t="shared" si="81"/>
        <v>24</v>
      </c>
      <c r="T292" s="138">
        <v>283</v>
      </c>
      <c r="U292" s="139">
        <f t="shared" si="79"/>
        <v>283</v>
      </c>
      <c r="V292" s="27">
        <f t="shared" si="82"/>
        <v>2160401.0112675936</v>
      </c>
      <c r="W292" s="27">
        <f t="shared" si="83"/>
        <v>12602.339232394279</v>
      </c>
      <c r="X292" s="27">
        <f t="shared" si="84"/>
        <v>21951.809110974547</v>
      </c>
      <c r="Y292" s="52">
        <f t="shared" si="80"/>
        <v>2138449.2021566192</v>
      </c>
    </row>
    <row r="293" spans="13:25" ht="12" customHeight="1" x14ac:dyDescent="0.35">
      <c r="M293"/>
      <c r="N293"/>
      <c r="O293"/>
      <c r="P293"/>
      <c r="Q293"/>
      <c r="R293"/>
      <c r="S293" s="234">
        <f t="shared" si="81"/>
        <v>24</v>
      </c>
      <c r="T293" s="138">
        <v>284</v>
      </c>
      <c r="U293" s="139">
        <f t="shared" si="79"/>
        <v>284</v>
      </c>
      <c r="V293" s="27">
        <f t="shared" si="82"/>
        <v>2138449.2021566192</v>
      </c>
      <c r="W293" s="27">
        <f t="shared" si="83"/>
        <v>12474.287012580258</v>
      </c>
      <c r="X293" s="27">
        <f t="shared" si="84"/>
        <v>22079.861330788568</v>
      </c>
      <c r="Y293" s="52">
        <f t="shared" si="80"/>
        <v>2116369.3408258306</v>
      </c>
    </row>
    <row r="294" spans="13:25" ht="12" customHeight="1" x14ac:dyDescent="0.35">
      <c r="M294"/>
      <c r="N294"/>
      <c r="O294"/>
      <c r="P294"/>
      <c r="Q294"/>
      <c r="R294"/>
      <c r="S294" s="234">
        <f t="shared" si="81"/>
        <v>24</v>
      </c>
      <c r="T294" s="138">
        <v>285</v>
      </c>
      <c r="U294" s="139">
        <f t="shared" si="79"/>
        <v>285</v>
      </c>
      <c r="V294" s="27">
        <f t="shared" si="82"/>
        <v>2116369.3408258306</v>
      </c>
      <c r="W294" s="27">
        <f t="shared" si="83"/>
        <v>12345.487821483992</v>
      </c>
      <c r="X294" s="27">
        <f t="shared" si="84"/>
        <v>22208.660521884834</v>
      </c>
      <c r="Y294" s="52">
        <f t="shared" si="80"/>
        <v>2094160.6803039457</v>
      </c>
    </row>
    <row r="295" spans="13:25" ht="12" customHeight="1" x14ac:dyDescent="0.35">
      <c r="M295"/>
      <c r="N295"/>
      <c r="O295"/>
      <c r="P295"/>
      <c r="Q295"/>
      <c r="R295"/>
      <c r="S295" s="234">
        <f t="shared" si="81"/>
        <v>24</v>
      </c>
      <c r="T295" s="138">
        <v>286</v>
      </c>
      <c r="U295" s="139">
        <f t="shared" si="79"/>
        <v>286</v>
      </c>
      <c r="V295" s="27">
        <f t="shared" si="82"/>
        <v>2094160.6803039457</v>
      </c>
      <c r="W295" s="27">
        <f t="shared" si="83"/>
        <v>12215.937301772999</v>
      </c>
      <c r="X295" s="27">
        <f t="shared" si="84"/>
        <v>22338.211041595827</v>
      </c>
      <c r="Y295" s="52">
        <f t="shared" si="80"/>
        <v>2071822.4692623499</v>
      </c>
    </row>
    <row r="296" spans="13:25" ht="12" customHeight="1" x14ac:dyDescent="0.35">
      <c r="M296"/>
      <c r="N296"/>
      <c r="O296"/>
      <c r="P296"/>
      <c r="Q296"/>
      <c r="R296"/>
      <c r="S296" s="234">
        <f t="shared" si="81"/>
        <v>24</v>
      </c>
      <c r="T296" s="138">
        <v>287</v>
      </c>
      <c r="U296" s="139">
        <f t="shared" si="79"/>
        <v>287</v>
      </c>
      <c r="V296" s="27">
        <f t="shared" si="82"/>
        <v>2071822.4692623499</v>
      </c>
      <c r="W296" s="27">
        <f t="shared" si="83"/>
        <v>12085.631070697022</v>
      </c>
      <c r="X296" s="27">
        <f t="shared" si="84"/>
        <v>22468.517272671805</v>
      </c>
      <c r="Y296" s="52">
        <f t="shared" si="80"/>
        <v>2049353.951989678</v>
      </c>
    </row>
    <row r="297" spans="13:25" ht="12" customHeight="1" x14ac:dyDescent="0.35">
      <c r="M297"/>
      <c r="N297"/>
      <c r="O297"/>
      <c r="P297"/>
      <c r="Q297"/>
      <c r="R297"/>
      <c r="S297" s="234">
        <f t="shared" si="81"/>
        <v>24</v>
      </c>
      <c r="T297" s="138">
        <v>288</v>
      </c>
      <c r="U297" s="139">
        <f t="shared" si="79"/>
        <v>288</v>
      </c>
      <c r="V297" s="27">
        <f t="shared" si="82"/>
        <v>2049353.951989678</v>
      </c>
      <c r="W297" s="27">
        <f t="shared" si="83"/>
        <v>11954.564719939772</v>
      </c>
      <c r="X297" s="27">
        <f t="shared" si="84"/>
        <v>22599.583623429055</v>
      </c>
      <c r="Y297" s="52">
        <f t="shared" si="80"/>
        <v>2026754.3683662489</v>
      </c>
    </row>
    <row r="298" spans="13:25" ht="12" customHeight="1" x14ac:dyDescent="0.35">
      <c r="M298"/>
      <c r="N298"/>
      <c r="O298"/>
      <c r="P298"/>
      <c r="Q298"/>
      <c r="R298"/>
      <c r="S298" s="234">
        <f t="shared" si="81"/>
        <v>25</v>
      </c>
      <c r="T298" s="138">
        <v>289</v>
      </c>
      <c r="U298" s="139">
        <f t="shared" si="79"/>
        <v>289</v>
      </c>
      <c r="V298" s="27">
        <f t="shared" si="82"/>
        <v>2026754.3683662489</v>
      </c>
      <c r="W298" s="27">
        <f t="shared" si="83"/>
        <v>11822.733815469768</v>
      </c>
      <c r="X298" s="27">
        <f t="shared" si="84"/>
        <v>22731.414527899058</v>
      </c>
      <c r="Y298" s="52">
        <f t="shared" si="80"/>
        <v>2004022.9538383498</v>
      </c>
    </row>
    <row r="299" spans="13:25" ht="12" customHeight="1" x14ac:dyDescent="0.35">
      <c r="M299"/>
      <c r="N299"/>
      <c r="O299"/>
      <c r="P299"/>
      <c r="Q299"/>
      <c r="R299"/>
      <c r="S299" s="234">
        <f t="shared" si="81"/>
        <v>25</v>
      </c>
      <c r="T299" s="138">
        <v>290</v>
      </c>
      <c r="U299" s="139">
        <f t="shared" si="79"/>
        <v>290</v>
      </c>
      <c r="V299" s="27">
        <f t="shared" si="82"/>
        <v>2004022.9538383498</v>
      </c>
      <c r="W299" s="27">
        <f t="shared" si="83"/>
        <v>11690.133897390358</v>
      </c>
      <c r="X299" s="27">
        <f t="shared" si="84"/>
        <v>22864.014445978468</v>
      </c>
      <c r="Y299" s="52">
        <f t="shared" si="80"/>
        <v>1981158.9393923713</v>
      </c>
    </row>
    <row r="300" spans="13:25" ht="12" customHeight="1" x14ac:dyDescent="0.35">
      <c r="M300"/>
      <c r="N300"/>
      <c r="O300"/>
      <c r="P300"/>
      <c r="Q300"/>
      <c r="R300"/>
      <c r="S300" s="234">
        <f t="shared" si="81"/>
        <v>25</v>
      </c>
      <c r="T300" s="138">
        <v>291</v>
      </c>
      <c r="U300" s="139">
        <f t="shared" si="79"/>
        <v>291</v>
      </c>
      <c r="V300" s="27">
        <f t="shared" si="82"/>
        <v>1981158.9393923713</v>
      </c>
      <c r="W300" s="27">
        <f t="shared" si="83"/>
        <v>11556.760479788816</v>
      </c>
      <c r="X300" s="27">
        <f t="shared" si="84"/>
        <v>22997.38786358001</v>
      </c>
      <c r="Y300" s="52">
        <f t="shared" si="80"/>
        <v>1958161.5515287914</v>
      </c>
    </row>
    <row r="301" spans="13:25" ht="12" customHeight="1" x14ac:dyDescent="0.35">
      <c r="M301"/>
      <c r="N301"/>
      <c r="O301"/>
      <c r="P301"/>
      <c r="Q301"/>
      <c r="R301"/>
      <c r="S301" s="234">
        <f t="shared" si="81"/>
        <v>25</v>
      </c>
      <c r="T301" s="138">
        <v>292</v>
      </c>
      <c r="U301" s="139">
        <f t="shared" si="79"/>
        <v>292</v>
      </c>
      <c r="V301" s="27">
        <f t="shared" si="82"/>
        <v>1958161.5515287914</v>
      </c>
      <c r="W301" s="27">
        <f t="shared" si="83"/>
        <v>11422.6090505846</v>
      </c>
      <c r="X301" s="27">
        <f t="shared" si="84"/>
        <v>23131.539292784226</v>
      </c>
      <c r="Y301" s="52">
        <f t="shared" si="80"/>
        <v>1935030.0122360073</v>
      </c>
    </row>
    <row r="302" spans="13:25" ht="12" customHeight="1" x14ac:dyDescent="0.35">
      <c r="M302"/>
      <c r="N302"/>
      <c r="O302"/>
      <c r="P302"/>
      <c r="Q302"/>
      <c r="R302"/>
      <c r="S302" s="234">
        <f t="shared" si="81"/>
        <v>25</v>
      </c>
      <c r="T302" s="138">
        <v>293</v>
      </c>
      <c r="U302" s="139">
        <f t="shared" si="79"/>
        <v>293</v>
      </c>
      <c r="V302" s="27">
        <f t="shared" si="82"/>
        <v>1935030.0122360073</v>
      </c>
      <c r="W302" s="27">
        <f t="shared" si="83"/>
        <v>11287.675071376692</v>
      </c>
      <c r="X302" s="27">
        <f t="shared" si="84"/>
        <v>23266.473271992134</v>
      </c>
      <c r="Y302" s="52">
        <f t="shared" si="80"/>
        <v>1911763.5389640152</v>
      </c>
    </row>
    <row r="303" spans="13:25" ht="12" customHeight="1" x14ac:dyDescent="0.35">
      <c r="M303"/>
      <c r="N303"/>
      <c r="O303"/>
      <c r="P303"/>
      <c r="Q303"/>
      <c r="R303"/>
      <c r="S303" s="234">
        <f t="shared" si="81"/>
        <v>25</v>
      </c>
      <c r="T303" s="138">
        <v>294</v>
      </c>
      <c r="U303" s="139">
        <f t="shared" si="79"/>
        <v>294</v>
      </c>
      <c r="V303" s="27">
        <f t="shared" si="82"/>
        <v>1911763.5389640152</v>
      </c>
      <c r="W303" s="27">
        <f t="shared" si="83"/>
        <v>11151.953977290072</v>
      </c>
      <c r="X303" s="27">
        <f t="shared" si="84"/>
        <v>23402.194366078755</v>
      </c>
      <c r="Y303" s="52">
        <f t="shared" si="80"/>
        <v>1888361.3445979364</v>
      </c>
    </row>
    <row r="304" spans="13:25" ht="12" customHeight="1" x14ac:dyDescent="0.35">
      <c r="M304"/>
      <c r="N304"/>
      <c r="O304"/>
      <c r="P304"/>
      <c r="Q304"/>
      <c r="R304"/>
      <c r="S304" s="234">
        <f t="shared" si="81"/>
        <v>25</v>
      </c>
      <c r="T304" s="138">
        <v>295</v>
      </c>
      <c r="U304" s="139">
        <f t="shared" si="79"/>
        <v>295</v>
      </c>
      <c r="V304" s="27">
        <f t="shared" si="82"/>
        <v>1888361.3445979364</v>
      </c>
      <c r="W304" s="27">
        <f t="shared" si="83"/>
        <v>11015.441176821278</v>
      </c>
      <c r="X304" s="27">
        <f t="shared" si="84"/>
        <v>23538.707166547549</v>
      </c>
      <c r="Y304" s="52">
        <f t="shared" si="80"/>
        <v>1864822.6374313887</v>
      </c>
    </row>
    <row r="305" spans="13:25" ht="12" customHeight="1" x14ac:dyDescent="0.35">
      <c r="M305"/>
      <c r="N305"/>
      <c r="O305"/>
      <c r="P305"/>
      <c r="Q305"/>
      <c r="R305"/>
      <c r="S305" s="234">
        <f t="shared" si="81"/>
        <v>25</v>
      </c>
      <c r="T305" s="138">
        <v>296</v>
      </c>
      <c r="U305" s="139">
        <f t="shared" si="79"/>
        <v>296</v>
      </c>
      <c r="V305" s="27">
        <f t="shared" si="82"/>
        <v>1864822.6374313887</v>
      </c>
      <c r="W305" s="27">
        <f t="shared" si="83"/>
        <v>10878.132051683086</v>
      </c>
      <c r="X305" s="27">
        <f t="shared" si="84"/>
        <v>23676.016291685741</v>
      </c>
      <c r="Y305" s="52">
        <f t="shared" si="80"/>
        <v>1841146.6211397031</v>
      </c>
    </row>
    <row r="306" spans="13:25" ht="12" customHeight="1" x14ac:dyDescent="0.35">
      <c r="M306"/>
      <c r="N306"/>
      <c r="O306"/>
      <c r="P306"/>
      <c r="Q306"/>
      <c r="R306"/>
      <c r="S306" s="234">
        <f t="shared" si="81"/>
        <v>25</v>
      </c>
      <c r="T306" s="138">
        <v>297</v>
      </c>
      <c r="U306" s="139">
        <f t="shared" si="79"/>
        <v>297</v>
      </c>
      <c r="V306" s="27">
        <f t="shared" si="82"/>
        <v>1841146.6211397031</v>
      </c>
      <c r="W306" s="27">
        <f t="shared" si="83"/>
        <v>10740.021956648252</v>
      </c>
      <c r="X306" s="27">
        <f t="shared" si="84"/>
        <v>23814.126386720574</v>
      </c>
      <c r="Y306" s="52">
        <f t="shared" si="80"/>
        <v>1817332.4947529824</v>
      </c>
    </row>
    <row r="307" spans="13:25" ht="12" customHeight="1" x14ac:dyDescent="0.35">
      <c r="M307"/>
      <c r="N307"/>
      <c r="O307"/>
      <c r="P307"/>
      <c r="Q307"/>
      <c r="R307"/>
      <c r="S307" s="234">
        <f t="shared" si="81"/>
        <v>25</v>
      </c>
      <c r="T307" s="138">
        <v>298</v>
      </c>
      <c r="U307" s="139">
        <f t="shared" si="79"/>
        <v>298</v>
      </c>
      <c r="V307" s="27">
        <f t="shared" si="82"/>
        <v>1817332.4947529824</v>
      </c>
      <c r="W307" s="27">
        <f t="shared" si="83"/>
        <v>10601.106219392379</v>
      </c>
      <c r="X307" s="27">
        <f t="shared" si="84"/>
        <v>23953.042123976447</v>
      </c>
      <c r="Y307" s="52">
        <f t="shared" si="80"/>
        <v>1793379.452629006</v>
      </c>
    </row>
    <row r="308" spans="13:25" ht="12" customHeight="1" x14ac:dyDescent="0.35">
      <c r="M308"/>
      <c r="N308"/>
      <c r="O308"/>
      <c r="P308"/>
      <c r="Q308"/>
      <c r="R308"/>
      <c r="S308" s="234">
        <f t="shared" si="81"/>
        <v>25</v>
      </c>
      <c r="T308" s="138">
        <v>299</v>
      </c>
      <c r="U308" s="139">
        <f t="shared" si="79"/>
        <v>299</v>
      </c>
      <c r="V308" s="27">
        <f t="shared" si="82"/>
        <v>1793379.452629006</v>
      </c>
      <c r="W308" s="27">
        <f t="shared" si="83"/>
        <v>10461.380140335848</v>
      </c>
      <c r="X308" s="27">
        <f t="shared" si="84"/>
        <v>24092.768203032978</v>
      </c>
      <c r="Y308" s="52">
        <f t="shared" si="80"/>
        <v>1769286.6844259731</v>
      </c>
    </row>
    <row r="309" spans="13:25" ht="12" customHeight="1" x14ac:dyDescent="0.35">
      <c r="M309"/>
      <c r="N309"/>
      <c r="O309"/>
      <c r="P309"/>
      <c r="Q309"/>
      <c r="R309"/>
      <c r="S309" s="234">
        <f t="shared" si="81"/>
        <v>25</v>
      </c>
      <c r="T309" s="138">
        <v>300</v>
      </c>
      <c r="U309" s="139">
        <f t="shared" si="79"/>
        <v>300</v>
      </c>
      <c r="V309" s="27">
        <f t="shared" si="82"/>
        <v>1769286.6844259731</v>
      </c>
      <c r="W309" s="27">
        <f t="shared" si="83"/>
        <v>10320.838992484827</v>
      </c>
      <c r="X309" s="27">
        <f t="shared" si="84"/>
        <v>24233.309350883999</v>
      </c>
      <c r="Y309" s="52">
        <f t="shared" si="80"/>
        <v>1745053.375075089</v>
      </c>
    </row>
    <row r="310" spans="13:25" ht="12" customHeight="1" x14ac:dyDescent="0.35">
      <c r="M310"/>
      <c r="N310"/>
      <c r="O310"/>
      <c r="P310"/>
      <c r="Q310"/>
      <c r="R310"/>
      <c r="S310" s="234">
        <f t="shared" si="81"/>
        <v>26</v>
      </c>
      <c r="T310" s="138">
        <v>301</v>
      </c>
      <c r="U310" s="139">
        <f t="shared" si="79"/>
        <v>301</v>
      </c>
      <c r="V310" s="27">
        <f t="shared" si="82"/>
        <v>1745053.375075089</v>
      </c>
      <c r="W310" s="27">
        <f t="shared" si="83"/>
        <v>10179.478021271334</v>
      </c>
      <c r="X310" s="27">
        <f t="shared" si="84"/>
        <v>24374.670322097492</v>
      </c>
      <c r="Y310" s="52">
        <f t="shared" si="80"/>
        <v>1720678.7047529914</v>
      </c>
    </row>
    <row r="311" spans="13:25" ht="12" customHeight="1" x14ac:dyDescent="0.35">
      <c r="M311"/>
      <c r="N311"/>
      <c r="O311"/>
      <c r="P311"/>
      <c r="Q311"/>
      <c r="R311"/>
      <c r="S311" s="234">
        <f t="shared" si="81"/>
        <v>26</v>
      </c>
      <c r="T311" s="138">
        <v>302</v>
      </c>
      <c r="U311" s="139">
        <f t="shared" si="79"/>
        <v>302</v>
      </c>
      <c r="V311" s="27">
        <f t="shared" si="82"/>
        <v>1720678.7047529914</v>
      </c>
      <c r="W311" s="27">
        <f t="shared" si="83"/>
        <v>10037.292444392435</v>
      </c>
      <c r="X311" s="27">
        <f t="shared" si="84"/>
        <v>24516.855898976391</v>
      </c>
      <c r="Y311" s="52">
        <f t="shared" si="80"/>
        <v>1696161.8488540151</v>
      </c>
    </row>
    <row r="312" spans="13:25" ht="12" customHeight="1" x14ac:dyDescent="0.35">
      <c r="M312"/>
      <c r="N312"/>
      <c r="O312"/>
      <c r="P312"/>
      <c r="Q312"/>
      <c r="R312"/>
      <c r="S312" s="234">
        <f t="shared" si="81"/>
        <v>26</v>
      </c>
      <c r="T312" s="138">
        <v>303</v>
      </c>
      <c r="U312" s="139">
        <f t="shared" si="79"/>
        <v>303</v>
      </c>
      <c r="V312" s="27">
        <f t="shared" si="82"/>
        <v>1696161.8488540151</v>
      </c>
      <c r="W312" s="27">
        <f t="shared" si="83"/>
        <v>9894.277451648406</v>
      </c>
      <c r="X312" s="27">
        <f t="shared" si="84"/>
        <v>24659.87089172042</v>
      </c>
      <c r="Y312" s="52">
        <f t="shared" si="80"/>
        <v>1671501.9779622946</v>
      </c>
    </row>
    <row r="313" spans="13:25" ht="12" customHeight="1" x14ac:dyDescent="0.35">
      <c r="M313"/>
      <c r="N313"/>
      <c r="O313"/>
      <c r="P313"/>
      <c r="Q313"/>
      <c r="R313"/>
      <c r="S313" s="234">
        <f t="shared" si="81"/>
        <v>26</v>
      </c>
      <c r="T313" s="138">
        <v>304</v>
      </c>
      <c r="U313" s="139">
        <f t="shared" si="79"/>
        <v>304</v>
      </c>
      <c r="V313" s="27">
        <f t="shared" si="82"/>
        <v>1671501.9779622946</v>
      </c>
      <c r="W313" s="27">
        <f t="shared" si="83"/>
        <v>9750.428204780037</v>
      </c>
      <c r="X313" s="27">
        <f t="shared" si="84"/>
        <v>24803.720138588789</v>
      </c>
      <c r="Y313" s="52">
        <f t="shared" si="80"/>
        <v>1646698.2578237059</v>
      </c>
    </row>
    <row r="314" spans="13:25" ht="12" customHeight="1" x14ac:dyDescent="0.35">
      <c r="M314"/>
      <c r="N314"/>
      <c r="O314"/>
      <c r="P314"/>
      <c r="Q314"/>
      <c r="R314"/>
      <c r="S314" s="234">
        <f t="shared" si="81"/>
        <v>26</v>
      </c>
      <c r="T314" s="138">
        <v>305</v>
      </c>
      <c r="U314" s="139">
        <f t="shared" si="79"/>
        <v>305</v>
      </c>
      <c r="V314" s="27">
        <f t="shared" si="82"/>
        <v>1646698.2578237059</v>
      </c>
      <c r="W314" s="27">
        <f t="shared" si="83"/>
        <v>9605.7398373049327</v>
      </c>
      <c r="X314" s="27">
        <f t="shared" si="84"/>
        <v>24948.408506063894</v>
      </c>
      <c r="Y314" s="52">
        <f t="shared" si="80"/>
        <v>1621749.8493176419</v>
      </c>
    </row>
    <row r="315" spans="13:25" ht="12" customHeight="1" x14ac:dyDescent="0.35">
      <c r="M315"/>
      <c r="N315"/>
      <c r="O315"/>
      <c r="P315"/>
      <c r="Q315"/>
      <c r="R315"/>
      <c r="S315" s="234">
        <f t="shared" si="81"/>
        <v>26</v>
      </c>
      <c r="T315" s="138">
        <v>306</v>
      </c>
      <c r="U315" s="139">
        <f t="shared" si="79"/>
        <v>306</v>
      </c>
      <c r="V315" s="27">
        <f t="shared" si="82"/>
        <v>1621749.8493176419</v>
      </c>
      <c r="W315" s="27">
        <f t="shared" si="83"/>
        <v>9460.2074543528979</v>
      </c>
      <c r="X315" s="27">
        <f t="shared" si="84"/>
        <v>25093.940889015928</v>
      </c>
      <c r="Y315" s="52">
        <f t="shared" si="80"/>
        <v>1596655.9084286259</v>
      </c>
    </row>
    <row r="316" spans="13:25" ht="12" customHeight="1" x14ac:dyDescent="0.35">
      <c r="M316"/>
      <c r="N316"/>
      <c r="O316"/>
      <c r="P316"/>
      <c r="Q316"/>
      <c r="R316"/>
      <c r="S316" s="234">
        <f t="shared" si="81"/>
        <v>26</v>
      </c>
      <c r="T316" s="138">
        <v>307</v>
      </c>
      <c r="U316" s="139">
        <f t="shared" si="79"/>
        <v>307</v>
      </c>
      <c r="V316" s="27">
        <f t="shared" si="82"/>
        <v>1596655.9084286259</v>
      </c>
      <c r="W316" s="27">
        <f t="shared" si="83"/>
        <v>9313.8261325003004</v>
      </c>
      <c r="X316" s="27">
        <f t="shared" si="84"/>
        <v>25240.322210868526</v>
      </c>
      <c r="Y316" s="52">
        <f t="shared" si="80"/>
        <v>1571415.5862177573</v>
      </c>
    </row>
    <row r="317" spans="13:25" ht="12" customHeight="1" x14ac:dyDescent="0.35">
      <c r="M317"/>
      <c r="N317"/>
      <c r="O317"/>
      <c r="P317"/>
      <c r="Q317"/>
      <c r="R317"/>
      <c r="S317" s="234">
        <f t="shared" si="81"/>
        <v>26</v>
      </c>
      <c r="T317" s="138">
        <v>308</v>
      </c>
      <c r="U317" s="139">
        <f t="shared" si="79"/>
        <v>308</v>
      </c>
      <c r="V317" s="27">
        <f t="shared" si="82"/>
        <v>1571415.5862177573</v>
      </c>
      <c r="W317" s="27">
        <f t="shared" si="83"/>
        <v>9166.5909196035718</v>
      </c>
      <c r="X317" s="27">
        <f t="shared" si="84"/>
        <v>25387.557423765254</v>
      </c>
      <c r="Y317" s="52">
        <f t="shared" si="80"/>
        <v>1546028.028793992</v>
      </c>
    </row>
    <row r="318" spans="13:25" ht="12" customHeight="1" x14ac:dyDescent="0.35">
      <c r="M318"/>
      <c r="N318"/>
      <c r="O318"/>
      <c r="P318"/>
      <c r="Q318"/>
      <c r="R318"/>
      <c r="S318" s="234">
        <f t="shared" si="81"/>
        <v>26</v>
      </c>
      <c r="T318" s="138">
        <v>309</v>
      </c>
      <c r="U318" s="139">
        <f t="shared" si="79"/>
        <v>309</v>
      </c>
      <c r="V318" s="27">
        <f t="shared" si="82"/>
        <v>1546028.028793992</v>
      </c>
      <c r="W318" s="27">
        <f t="shared" si="83"/>
        <v>9018.4968346316055</v>
      </c>
      <c r="X318" s="27">
        <f t="shared" si="84"/>
        <v>25535.651508737221</v>
      </c>
      <c r="Y318" s="52">
        <f t="shared" si="80"/>
        <v>1520492.3772852549</v>
      </c>
    </row>
    <row r="319" spans="13:25" ht="12" customHeight="1" x14ac:dyDescent="0.35">
      <c r="M319"/>
      <c r="N319"/>
      <c r="O319"/>
      <c r="P319"/>
      <c r="Q319"/>
      <c r="R319"/>
      <c r="S319" s="234">
        <f t="shared" si="81"/>
        <v>26</v>
      </c>
      <c r="T319" s="138">
        <v>310</v>
      </c>
      <c r="U319" s="139">
        <f t="shared" si="79"/>
        <v>310</v>
      </c>
      <c r="V319" s="27">
        <f t="shared" si="82"/>
        <v>1520492.3772852549</v>
      </c>
      <c r="W319" s="27">
        <f t="shared" si="83"/>
        <v>8869.5388674973037</v>
      </c>
      <c r="X319" s="27">
        <f t="shared" si="84"/>
        <v>25684.609475871523</v>
      </c>
      <c r="Y319" s="52">
        <f t="shared" si="80"/>
        <v>1494807.7678093833</v>
      </c>
    </row>
    <row r="320" spans="13:25" ht="12" customHeight="1" x14ac:dyDescent="0.35">
      <c r="M320"/>
      <c r="N320"/>
      <c r="O320"/>
      <c r="P320"/>
      <c r="Q320"/>
      <c r="R320"/>
      <c r="S320" s="234">
        <f t="shared" si="81"/>
        <v>26</v>
      </c>
      <c r="T320" s="138">
        <v>311</v>
      </c>
      <c r="U320" s="139">
        <f t="shared" si="79"/>
        <v>311</v>
      </c>
      <c r="V320" s="27">
        <f t="shared" si="82"/>
        <v>1494807.7678093833</v>
      </c>
      <c r="W320" s="27">
        <f t="shared" si="83"/>
        <v>8719.7119788880518</v>
      </c>
      <c r="X320" s="27">
        <f t="shared" si="84"/>
        <v>25834.436364480775</v>
      </c>
      <c r="Y320" s="52">
        <f t="shared" si="80"/>
        <v>1468973.3314449026</v>
      </c>
    </row>
    <row r="321" spans="13:25" ht="12" customHeight="1" x14ac:dyDescent="0.35">
      <c r="M321"/>
      <c r="N321"/>
      <c r="O321"/>
      <c r="P321"/>
      <c r="Q321"/>
      <c r="R321"/>
      <c r="S321" s="234">
        <f t="shared" si="81"/>
        <v>26</v>
      </c>
      <c r="T321" s="138">
        <v>312</v>
      </c>
      <c r="U321" s="139">
        <f t="shared" si="79"/>
        <v>312</v>
      </c>
      <c r="V321" s="27">
        <f t="shared" si="82"/>
        <v>1468973.3314449026</v>
      </c>
      <c r="W321" s="27">
        <f t="shared" si="83"/>
        <v>8569.0111000952493</v>
      </c>
      <c r="X321" s="27">
        <f t="shared" si="84"/>
        <v>25985.137243273577</v>
      </c>
      <c r="Y321" s="52">
        <f t="shared" si="80"/>
        <v>1442988.1942016289</v>
      </c>
    </row>
    <row r="322" spans="13:25" ht="12" customHeight="1" x14ac:dyDescent="0.35">
      <c r="M322"/>
      <c r="N322"/>
      <c r="O322"/>
      <c r="P322"/>
      <c r="Q322"/>
      <c r="R322"/>
      <c r="S322" s="234">
        <f t="shared" si="81"/>
        <v>27</v>
      </c>
      <c r="T322" s="138">
        <v>313</v>
      </c>
      <c r="U322" s="139">
        <f t="shared" si="79"/>
        <v>313</v>
      </c>
      <c r="V322" s="27">
        <f t="shared" si="82"/>
        <v>1442988.1942016289</v>
      </c>
      <c r="W322" s="27">
        <f t="shared" si="83"/>
        <v>8417.4311328428194</v>
      </c>
      <c r="X322" s="27">
        <f t="shared" si="84"/>
        <v>26136.717210526007</v>
      </c>
      <c r="Y322" s="52">
        <f t="shared" si="80"/>
        <v>1416851.4769911028</v>
      </c>
    </row>
    <row r="323" spans="13:25" ht="12" customHeight="1" x14ac:dyDescent="0.35">
      <c r="M323"/>
      <c r="N323"/>
      <c r="O323"/>
      <c r="P323"/>
      <c r="Q323"/>
      <c r="R323"/>
      <c r="S323" s="234">
        <f t="shared" si="81"/>
        <v>27</v>
      </c>
      <c r="T323" s="138">
        <v>314</v>
      </c>
      <c r="U323" s="139">
        <f t="shared" si="79"/>
        <v>314</v>
      </c>
      <c r="V323" s="27">
        <f t="shared" si="82"/>
        <v>1416851.4769911028</v>
      </c>
      <c r="W323" s="27">
        <f t="shared" si="83"/>
        <v>8264.9669491147506</v>
      </c>
      <c r="X323" s="27">
        <f t="shared" si="84"/>
        <v>26289.181394254076</v>
      </c>
      <c r="Y323" s="52">
        <f t="shared" si="80"/>
        <v>1390562.2955968487</v>
      </c>
    </row>
    <row r="324" spans="13:25" ht="12" customHeight="1" x14ac:dyDescent="0.35">
      <c r="M324"/>
      <c r="N324"/>
      <c r="O324"/>
      <c r="P324"/>
      <c r="Q324"/>
      <c r="R324"/>
      <c r="S324" s="234">
        <f t="shared" si="81"/>
        <v>27</v>
      </c>
      <c r="T324" s="138">
        <v>315</v>
      </c>
      <c r="U324" s="139">
        <f t="shared" si="79"/>
        <v>315</v>
      </c>
      <c r="V324" s="27">
        <f t="shared" si="82"/>
        <v>1390562.2955968487</v>
      </c>
      <c r="W324" s="27">
        <f t="shared" si="83"/>
        <v>8111.6133909816017</v>
      </c>
      <c r="X324" s="27">
        <f t="shared" si="84"/>
        <v>26442.534952387225</v>
      </c>
      <c r="Y324" s="52">
        <f t="shared" si="80"/>
        <v>1364119.7606444615</v>
      </c>
    </row>
    <row r="325" spans="13:25" ht="12" customHeight="1" x14ac:dyDescent="0.35">
      <c r="M325"/>
      <c r="N325"/>
      <c r="O325"/>
      <c r="P325"/>
      <c r="Q325"/>
      <c r="R325"/>
      <c r="S325" s="234">
        <f t="shared" si="81"/>
        <v>27</v>
      </c>
      <c r="T325" s="138">
        <v>316</v>
      </c>
      <c r="U325" s="139">
        <f t="shared" si="79"/>
        <v>316</v>
      </c>
      <c r="V325" s="27">
        <f t="shared" si="82"/>
        <v>1364119.7606444615</v>
      </c>
      <c r="W325" s="27">
        <f t="shared" si="83"/>
        <v>7957.3652704260094</v>
      </c>
      <c r="X325" s="27">
        <f t="shared" si="84"/>
        <v>26596.783072942817</v>
      </c>
      <c r="Y325" s="52">
        <f t="shared" si="80"/>
        <v>1337522.9775715186</v>
      </c>
    </row>
    <row r="326" spans="13:25" ht="12" customHeight="1" x14ac:dyDescent="0.35">
      <c r="M326"/>
      <c r="N326"/>
      <c r="O326"/>
      <c r="P326"/>
      <c r="Q326"/>
      <c r="R326"/>
      <c r="S326" s="234">
        <f t="shared" si="81"/>
        <v>27</v>
      </c>
      <c r="T326" s="138">
        <v>317</v>
      </c>
      <c r="U326" s="139">
        <f t="shared" si="79"/>
        <v>317</v>
      </c>
      <c r="V326" s="27">
        <f t="shared" si="82"/>
        <v>1337522.9775715186</v>
      </c>
      <c r="W326" s="27">
        <f t="shared" si="83"/>
        <v>7802.2173691671815</v>
      </c>
      <c r="X326" s="27">
        <f t="shared" si="84"/>
        <v>26751.930974201645</v>
      </c>
      <c r="Y326" s="52">
        <f t="shared" si="80"/>
        <v>1310771.0465973171</v>
      </c>
    </row>
    <row r="327" spans="13:25" ht="12" customHeight="1" x14ac:dyDescent="0.35">
      <c r="M327"/>
      <c r="N327"/>
      <c r="O327"/>
      <c r="P327"/>
      <c r="Q327"/>
      <c r="R327"/>
      <c r="S327" s="234">
        <f t="shared" si="81"/>
        <v>27</v>
      </c>
      <c r="T327" s="138">
        <v>318</v>
      </c>
      <c r="U327" s="139">
        <f t="shared" si="79"/>
        <v>318</v>
      </c>
      <c r="V327" s="27">
        <f t="shared" si="82"/>
        <v>1310771.0465973171</v>
      </c>
      <c r="W327" s="27">
        <f t="shared" si="83"/>
        <v>7646.1644384843312</v>
      </c>
      <c r="X327" s="27">
        <f t="shared" si="84"/>
        <v>26907.983904884495</v>
      </c>
      <c r="Y327" s="52">
        <f t="shared" si="80"/>
        <v>1283863.0626924327</v>
      </c>
    </row>
    <row r="328" spans="13:25" ht="12" customHeight="1" x14ac:dyDescent="0.35">
      <c r="M328"/>
      <c r="N328"/>
      <c r="O328"/>
      <c r="P328"/>
      <c r="Q328"/>
      <c r="R328"/>
      <c r="S328" s="234">
        <f t="shared" si="81"/>
        <v>27</v>
      </c>
      <c r="T328" s="138">
        <v>319</v>
      </c>
      <c r="U328" s="139">
        <f t="shared" si="79"/>
        <v>319</v>
      </c>
      <c r="V328" s="27">
        <f t="shared" si="82"/>
        <v>1283863.0626924327</v>
      </c>
      <c r="W328" s="27">
        <f t="shared" si="83"/>
        <v>7489.2011990391766</v>
      </c>
      <c r="X328" s="27">
        <f t="shared" si="84"/>
        <v>27064.94714432965</v>
      </c>
      <c r="Y328" s="52">
        <f t="shared" si="80"/>
        <v>1256798.1155481031</v>
      </c>
    </row>
    <row r="329" spans="13:25" ht="12" customHeight="1" x14ac:dyDescent="0.35">
      <c r="M329"/>
      <c r="N329"/>
      <c r="O329"/>
      <c r="P329"/>
      <c r="Q329"/>
      <c r="R329"/>
      <c r="S329" s="234">
        <f t="shared" si="81"/>
        <v>27</v>
      </c>
      <c r="T329" s="138">
        <v>320</v>
      </c>
      <c r="U329" s="139">
        <f t="shared" si="79"/>
        <v>320</v>
      </c>
      <c r="V329" s="27">
        <f t="shared" si="82"/>
        <v>1256798.1155481031</v>
      </c>
      <c r="W329" s="27">
        <f t="shared" si="83"/>
        <v>7331.3223406972502</v>
      </c>
      <c r="X329" s="27">
        <f t="shared" si="84"/>
        <v>27222.826002671576</v>
      </c>
      <c r="Y329" s="52">
        <f t="shared" si="80"/>
        <v>1229575.2895454315</v>
      </c>
    </row>
    <row r="330" spans="13:25" ht="12" customHeight="1" x14ac:dyDescent="0.35">
      <c r="M330"/>
      <c r="N330"/>
      <c r="O330"/>
      <c r="P330"/>
      <c r="Q330"/>
      <c r="R330"/>
      <c r="S330" s="234">
        <f t="shared" si="81"/>
        <v>27</v>
      </c>
      <c r="T330" s="138">
        <v>321</v>
      </c>
      <c r="U330" s="139">
        <f t="shared" ref="U330:U369" si="85">T330</f>
        <v>321</v>
      </c>
      <c r="V330" s="27">
        <f t="shared" si="82"/>
        <v>1229575.2895454315</v>
      </c>
      <c r="W330" s="27">
        <f t="shared" si="83"/>
        <v>7172.5225223483321</v>
      </c>
      <c r="X330" s="27">
        <f t="shared" si="84"/>
        <v>27381.625821020494</v>
      </c>
      <c r="Y330" s="52">
        <f t="shared" ref="Y330:Y369" si="86">V330-X330</f>
        <v>1202193.663724411</v>
      </c>
    </row>
    <row r="331" spans="13:25" ht="12" customHeight="1" x14ac:dyDescent="0.35">
      <c r="M331"/>
      <c r="N331"/>
      <c r="O331"/>
      <c r="P331"/>
      <c r="Q331"/>
      <c r="R331"/>
      <c r="S331" s="234">
        <f t="shared" ref="S331:S369" si="87">ROUNDUP(T331/12,0)</f>
        <v>27</v>
      </c>
      <c r="T331" s="138">
        <v>322</v>
      </c>
      <c r="U331" s="139">
        <f t="shared" si="85"/>
        <v>322</v>
      </c>
      <c r="V331" s="27">
        <f t="shared" ref="V331:V369" si="88">Y330</f>
        <v>1202193.663724411</v>
      </c>
      <c r="W331" s="27">
        <f t="shared" ref="W331:W369" si="89">IF(ROUND(V331,0)=0,0,$D$11/12-X331)</f>
        <v>7012.7963717257153</v>
      </c>
      <c r="X331" s="27">
        <f t="shared" ref="X331:X369" si="90">IFERROR(-PPMT($E$10,U331,$E$9,$E$6),0)</f>
        <v>27541.351971643111</v>
      </c>
      <c r="Y331" s="52">
        <f t="shared" si="86"/>
        <v>1174652.311752768</v>
      </c>
    </row>
    <row r="332" spans="13:25" ht="12" customHeight="1" x14ac:dyDescent="0.35">
      <c r="M332"/>
      <c r="N332"/>
      <c r="O332"/>
      <c r="P332"/>
      <c r="Q332"/>
      <c r="R332"/>
      <c r="S332" s="234">
        <f t="shared" si="87"/>
        <v>27</v>
      </c>
      <c r="T332" s="138">
        <v>323</v>
      </c>
      <c r="U332" s="139">
        <f t="shared" si="85"/>
        <v>323</v>
      </c>
      <c r="V332" s="27">
        <f t="shared" si="88"/>
        <v>1174652.311752768</v>
      </c>
      <c r="W332" s="27">
        <f t="shared" si="89"/>
        <v>6852.1384852244628</v>
      </c>
      <c r="X332" s="27">
        <f t="shared" si="90"/>
        <v>27702.009858144364</v>
      </c>
      <c r="Y332" s="52">
        <f t="shared" si="86"/>
        <v>1146950.3018946236</v>
      </c>
    </row>
    <row r="333" spans="13:25" ht="12" customHeight="1" x14ac:dyDescent="0.35">
      <c r="M333"/>
      <c r="N333"/>
      <c r="O333"/>
      <c r="P333"/>
      <c r="Q333"/>
      <c r="R333"/>
      <c r="S333" s="234">
        <f t="shared" si="87"/>
        <v>27</v>
      </c>
      <c r="T333" s="138">
        <v>324</v>
      </c>
      <c r="U333" s="139">
        <f t="shared" si="85"/>
        <v>324</v>
      </c>
      <c r="V333" s="27">
        <f t="shared" si="88"/>
        <v>1146950.3018946236</v>
      </c>
      <c r="W333" s="27">
        <f t="shared" si="89"/>
        <v>6690.5434277186214</v>
      </c>
      <c r="X333" s="27">
        <f t="shared" si="90"/>
        <v>27863.604915650205</v>
      </c>
      <c r="Y333" s="52">
        <f t="shared" si="86"/>
        <v>1119086.6969789735</v>
      </c>
    </row>
    <row r="334" spans="13:25" ht="12" customHeight="1" x14ac:dyDescent="0.35">
      <c r="M334"/>
      <c r="N334"/>
      <c r="O334"/>
      <c r="P334"/>
      <c r="Q334"/>
      <c r="R334"/>
      <c r="S334" s="234">
        <f t="shared" si="87"/>
        <v>28</v>
      </c>
      <c r="T334" s="138">
        <v>325</v>
      </c>
      <c r="U334" s="139">
        <f t="shared" si="85"/>
        <v>325</v>
      </c>
      <c r="V334" s="27">
        <f t="shared" si="88"/>
        <v>1119086.6969789735</v>
      </c>
      <c r="W334" s="27">
        <f t="shared" si="89"/>
        <v>6528.005732377329</v>
      </c>
      <c r="X334" s="27">
        <f t="shared" si="90"/>
        <v>28026.142610991497</v>
      </c>
      <c r="Y334" s="52">
        <f t="shared" si="86"/>
        <v>1091060.5543679819</v>
      </c>
    </row>
    <row r="335" spans="13:25" ht="12" customHeight="1" x14ac:dyDescent="0.35">
      <c r="M335"/>
      <c r="N335"/>
      <c r="O335"/>
      <c r="P335"/>
      <c r="Q335"/>
      <c r="R335"/>
      <c r="S335" s="234">
        <f t="shared" si="87"/>
        <v>28</v>
      </c>
      <c r="T335" s="138">
        <v>326</v>
      </c>
      <c r="U335" s="139">
        <f t="shared" si="85"/>
        <v>326</v>
      </c>
      <c r="V335" s="27">
        <f t="shared" si="88"/>
        <v>1091060.5543679819</v>
      </c>
      <c r="W335" s="27">
        <f t="shared" si="89"/>
        <v>6364.5199004798815</v>
      </c>
      <c r="X335" s="27">
        <f t="shared" si="90"/>
        <v>28189.628442888945</v>
      </c>
      <c r="Y335" s="52">
        <f t="shared" si="86"/>
        <v>1062870.925925093</v>
      </c>
    </row>
    <row r="336" spans="13:25" ht="12" customHeight="1" x14ac:dyDescent="0.35">
      <c r="M336"/>
      <c r="N336"/>
      <c r="O336"/>
      <c r="P336"/>
      <c r="Q336"/>
      <c r="R336"/>
      <c r="S336" s="234">
        <f t="shared" si="87"/>
        <v>28</v>
      </c>
      <c r="T336" s="138">
        <v>327</v>
      </c>
      <c r="U336" s="139">
        <f t="shared" si="85"/>
        <v>327</v>
      </c>
      <c r="V336" s="27">
        <f t="shared" si="88"/>
        <v>1062870.925925093</v>
      </c>
      <c r="W336" s="27">
        <f t="shared" si="89"/>
        <v>6200.0804012296903</v>
      </c>
      <c r="X336" s="27">
        <f t="shared" si="90"/>
        <v>28354.067942139136</v>
      </c>
      <c r="Y336" s="52">
        <f t="shared" si="86"/>
        <v>1034516.8579829539</v>
      </c>
    </row>
    <row r="337" spans="13:25" ht="12" customHeight="1" x14ac:dyDescent="0.35">
      <c r="M337"/>
      <c r="N337"/>
      <c r="O337"/>
      <c r="P337"/>
      <c r="Q337"/>
      <c r="R337"/>
      <c r="S337" s="234">
        <f t="shared" si="87"/>
        <v>28</v>
      </c>
      <c r="T337" s="138">
        <v>328</v>
      </c>
      <c r="U337" s="139">
        <f t="shared" si="85"/>
        <v>328</v>
      </c>
      <c r="V337" s="27">
        <f t="shared" si="88"/>
        <v>1034516.8579829539</v>
      </c>
      <c r="W337" s="27">
        <f t="shared" si="89"/>
        <v>6034.6816715672139</v>
      </c>
      <c r="X337" s="27">
        <f t="shared" si="90"/>
        <v>28519.466671801612</v>
      </c>
      <c r="Y337" s="52">
        <f t="shared" si="86"/>
        <v>1005997.3913111523</v>
      </c>
    </row>
    <row r="338" spans="13:25" ht="12" customHeight="1" x14ac:dyDescent="0.35">
      <c r="M338"/>
      <c r="N338"/>
      <c r="O338"/>
      <c r="P338"/>
      <c r="Q338"/>
      <c r="R338"/>
      <c r="S338" s="234">
        <f t="shared" si="87"/>
        <v>28</v>
      </c>
      <c r="T338" s="138">
        <v>329</v>
      </c>
      <c r="U338" s="139">
        <f t="shared" si="85"/>
        <v>329</v>
      </c>
      <c r="V338" s="27">
        <f t="shared" si="88"/>
        <v>1005997.3913111523</v>
      </c>
      <c r="W338" s="27">
        <f t="shared" si="89"/>
        <v>5868.3181159816995</v>
      </c>
      <c r="X338" s="27">
        <f t="shared" si="90"/>
        <v>28685.830227387127</v>
      </c>
      <c r="Y338" s="52">
        <f t="shared" si="86"/>
        <v>977311.56108376512</v>
      </c>
    </row>
    <row r="339" spans="13:25" ht="12" customHeight="1" x14ac:dyDescent="0.35">
      <c r="M339"/>
      <c r="N339"/>
      <c r="O339"/>
      <c r="P339"/>
      <c r="Q339"/>
      <c r="R339"/>
      <c r="S339" s="234">
        <f t="shared" si="87"/>
        <v>28</v>
      </c>
      <c r="T339" s="138">
        <v>330</v>
      </c>
      <c r="U339" s="139">
        <f t="shared" si="85"/>
        <v>330</v>
      </c>
      <c r="V339" s="27">
        <f t="shared" si="88"/>
        <v>977311.56108376512</v>
      </c>
      <c r="W339" s="27">
        <f t="shared" si="89"/>
        <v>5700.9841063219465</v>
      </c>
      <c r="X339" s="27">
        <f t="shared" si="90"/>
        <v>28853.16423704688</v>
      </c>
      <c r="Y339" s="52">
        <f t="shared" si="86"/>
        <v>948458.39684671827</v>
      </c>
    </row>
    <row r="340" spans="13:25" ht="12" customHeight="1" x14ac:dyDescent="0.35">
      <c r="M340"/>
      <c r="N340"/>
      <c r="O340"/>
      <c r="P340"/>
      <c r="Q340"/>
      <c r="R340"/>
      <c r="S340" s="234">
        <f t="shared" si="87"/>
        <v>28</v>
      </c>
      <c r="T340" s="138">
        <v>331</v>
      </c>
      <c r="U340" s="139">
        <f t="shared" si="85"/>
        <v>331</v>
      </c>
      <c r="V340" s="27">
        <f t="shared" si="88"/>
        <v>948458.39684671827</v>
      </c>
      <c r="W340" s="27">
        <f t="shared" si="89"/>
        <v>5532.6739816058434</v>
      </c>
      <c r="X340" s="27">
        <f t="shared" si="90"/>
        <v>29021.474361762983</v>
      </c>
      <c r="Y340" s="52">
        <f t="shared" si="86"/>
        <v>919436.92248495528</v>
      </c>
    </row>
    <row r="341" spans="13:25" ht="12" customHeight="1" x14ac:dyDescent="0.35">
      <c r="M341"/>
      <c r="N341"/>
      <c r="O341"/>
      <c r="P341"/>
      <c r="Q341"/>
      <c r="R341"/>
      <c r="S341" s="234">
        <f t="shared" si="87"/>
        <v>28</v>
      </c>
      <c r="T341" s="138">
        <v>332</v>
      </c>
      <c r="U341" s="139">
        <f t="shared" si="85"/>
        <v>332</v>
      </c>
      <c r="V341" s="27">
        <f t="shared" si="88"/>
        <v>919436.92248495528</v>
      </c>
      <c r="W341" s="27">
        <f t="shared" si="89"/>
        <v>5363.3820478288908</v>
      </c>
      <c r="X341" s="27">
        <f t="shared" si="90"/>
        <v>29190.766295539936</v>
      </c>
      <c r="Y341" s="52">
        <f t="shared" si="86"/>
        <v>890246.15618941537</v>
      </c>
    </row>
    <row r="342" spans="13:25" ht="12" customHeight="1" x14ac:dyDescent="0.35">
      <c r="M342"/>
      <c r="N342"/>
      <c r="O342"/>
      <c r="P342"/>
      <c r="Q342"/>
      <c r="R342"/>
      <c r="S342" s="234">
        <f t="shared" si="87"/>
        <v>28</v>
      </c>
      <c r="T342" s="138">
        <v>333</v>
      </c>
      <c r="U342" s="139">
        <f t="shared" si="85"/>
        <v>333</v>
      </c>
      <c r="V342" s="27">
        <f t="shared" si="88"/>
        <v>890246.15618941537</v>
      </c>
      <c r="W342" s="27">
        <f t="shared" si="89"/>
        <v>5193.1025777715731</v>
      </c>
      <c r="X342" s="27">
        <f t="shared" si="90"/>
        <v>29361.045765597253</v>
      </c>
      <c r="Y342" s="52">
        <f t="shared" si="86"/>
        <v>860885.11042381811</v>
      </c>
    </row>
    <row r="343" spans="13:25" ht="12" customHeight="1" x14ac:dyDescent="0.35">
      <c r="M343"/>
      <c r="N343"/>
      <c r="O343"/>
      <c r="P343"/>
      <c r="Q343"/>
      <c r="R343"/>
      <c r="S343" s="234">
        <f t="shared" si="87"/>
        <v>28</v>
      </c>
      <c r="T343" s="138">
        <v>334</v>
      </c>
      <c r="U343" s="139">
        <f t="shared" si="85"/>
        <v>334</v>
      </c>
      <c r="V343" s="27">
        <f t="shared" si="88"/>
        <v>860885.11042381811</v>
      </c>
      <c r="W343" s="27">
        <f t="shared" si="89"/>
        <v>5021.829810805586</v>
      </c>
      <c r="X343" s="27">
        <f t="shared" si="90"/>
        <v>29532.31853256324</v>
      </c>
      <c r="Y343" s="52">
        <f t="shared" si="86"/>
        <v>831352.79189125483</v>
      </c>
    </row>
    <row r="344" spans="13:25" ht="12" customHeight="1" x14ac:dyDescent="0.35">
      <c r="M344"/>
      <c r="N344"/>
      <c r="O344"/>
      <c r="P344"/>
      <c r="Q344"/>
      <c r="R344"/>
      <c r="S344" s="234">
        <f t="shared" si="87"/>
        <v>28</v>
      </c>
      <c r="T344" s="138">
        <v>335</v>
      </c>
      <c r="U344" s="139">
        <f t="shared" si="85"/>
        <v>335</v>
      </c>
      <c r="V344" s="27">
        <f t="shared" si="88"/>
        <v>831352.79189125483</v>
      </c>
      <c r="W344" s="27">
        <f t="shared" si="89"/>
        <v>4849.5579526989713</v>
      </c>
      <c r="X344" s="27">
        <f t="shared" si="90"/>
        <v>29704.590390669855</v>
      </c>
      <c r="Y344" s="52">
        <f t="shared" si="86"/>
        <v>801648.20150058495</v>
      </c>
    </row>
    <row r="345" spans="13:25" ht="12" customHeight="1" x14ac:dyDescent="0.35">
      <c r="M345"/>
      <c r="N345"/>
      <c r="O345"/>
      <c r="P345"/>
      <c r="Q345"/>
      <c r="R345"/>
      <c r="S345" s="234">
        <f t="shared" si="87"/>
        <v>28</v>
      </c>
      <c r="T345" s="138">
        <v>336</v>
      </c>
      <c r="U345" s="139">
        <f t="shared" si="85"/>
        <v>336</v>
      </c>
      <c r="V345" s="27">
        <f t="shared" si="88"/>
        <v>801648.20150058495</v>
      </c>
      <c r="W345" s="27">
        <f t="shared" si="89"/>
        <v>4676.2811754200629</v>
      </c>
      <c r="X345" s="27">
        <f t="shared" si="90"/>
        <v>29877.867167948763</v>
      </c>
      <c r="Y345" s="52">
        <f t="shared" si="86"/>
        <v>771770.33433263621</v>
      </c>
    </row>
    <row r="346" spans="13:25" ht="12" customHeight="1" x14ac:dyDescent="0.35">
      <c r="M346"/>
      <c r="N346"/>
      <c r="O346"/>
      <c r="P346"/>
      <c r="Q346"/>
      <c r="R346"/>
      <c r="S346" s="234">
        <f t="shared" si="87"/>
        <v>29</v>
      </c>
      <c r="T346" s="138">
        <v>337</v>
      </c>
      <c r="U346" s="139">
        <f t="shared" si="85"/>
        <v>337</v>
      </c>
      <c r="V346" s="27">
        <f t="shared" si="88"/>
        <v>771770.33433263621</v>
      </c>
      <c r="W346" s="27">
        <f t="shared" si="89"/>
        <v>4501.9936169403627</v>
      </c>
      <c r="X346" s="27">
        <f t="shared" si="90"/>
        <v>30052.154726428464</v>
      </c>
      <c r="Y346" s="52">
        <f t="shared" si="86"/>
        <v>741718.17960620776</v>
      </c>
    </row>
    <row r="347" spans="13:25" ht="12" customHeight="1" x14ac:dyDescent="0.35">
      <c r="M347"/>
      <c r="N347"/>
      <c r="O347"/>
      <c r="P347"/>
      <c r="Q347"/>
      <c r="R347"/>
      <c r="S347" s="234">
        <f t="shared" si="87"/>
        <v>29</v>
      </c>
      <c r="T347" s="138">
        <v>338</v>
      </c>
      <c r="U347" s="139">
        <f t="shared" si="85"/>
        <v>338</v>
      </c>
      <c r="V347" s="27">
        <f t="shared" si="88"/>
        <v>741718.17960620776</v>
      </c>
      <c r="W347" s="27">
        <f t="shared" si="89"/>
        <v>4326.689381036198</v>
      </c>
      <c r="X347" s="27">
        <f t="shared" si="90"/>
        <v>30227.458962332628</v>
      </c>
      <c r="Y347" s="52">
        <f t="shared" si="86"/>
        <v>711490.72064387519</v>
      </c>
    </row>
    <row r="348" spans="13:25" ht="12" customHeight="1" x14ac:dyDescent="0.35">
      <c r="M348"/>
      <c r="N348"/>
      <c r="O348"/>
      <c r="P348"/>
      <c r="Q348"/>
      <c r="R348"/>
      <c r="S348" s="234">
        <f t="shared" si="87"/>
        <v>29</v>
      </c>
      <c r="T348" s="138">
        <v>339</v>
      </c>
      <c r="U348" s="139">
        <f t="shared" si="85"/>
        <v>339</v>
      </c>
      <c r="V348" s="27">
        <f t="shared" si="88"/>
        <v>711490.72064387519</v>
      </c>
      <c r="W348" s="27">
        <f t="shared" si="89"/>
        <v>4150.3625370892514</v>
      </c>
      <c r="X348" s="27">
        <f t="shared" si="90"/>
        <v>30403.785806279575</v>
      </c>
      <c r="Y348" s="52">
        <f t="shared" si="86"/>
        <v>681086.93483759556</v>
      </c>
    </row>
    <row r="349" spans="13:25" ht="12" customHeight="1" x14ac:dyDescent="0.35">
      <c r="M349"/>
      <c r="N349"/>
      <c r="O349"/>
      <c r="P349"/>
      <c r="Q349"/>
      <c r="R349"/>
      <c r="S349" s="234">
        <f t="shared" si="87"/>
        <v>29</v>
      </c>
      <c r="T349" s="138">
        <v>340</v>
      </c>
      <c r="U349" s="139">
        <f t="shared" si="85"/>
        <v>340</v>
      </c>
      <c r="V349" s="27">
        <f t="shared" si="88"/>
        <v>681086.93483759556</v>
      </c>
      <c r="W349" s="27">
        <f t="shared" si="89"/>
        <v>3973.007119885955</v>
      </c>
      <c r="X349" s="27">
        <f t="shared" si="90"/>
        <v>30581.141223482871</v>
      </c>
      <c r="Y349" s="52">
        <f t="shared" si="86"/>
        <v>650505.79361411266</v>
      </c>
    </row>
    <row r="350" spans="13:25" ht="12" customHeight="1" x14ac:dyDescent="0.35">
      <c r="M350"/>
      <c r="N350"/>
      <c r="O350"/>
      <c r="P350"/>
      <c r="Q350"/>
      <c r="R350"/>
      <c r="S350" s="234">
        <f t="shared" si="87"/>
        <v>29</v>
      </c>
      <c r="T350" s="138">
        <v>341</v>
      </c>
      <c r="U350" s="139">
        <f t="shared" si="85"/>
        <v>341</v>
      </c>
      <c r="V350" s="27">
        <f t="shared" si="88"/>
        <v>650505.79361411266</v>
      </c>
      <c r="W350" s="27">
        <f t="shared" si="89"/>
        <v>3794.6171294156375</v>
      </c>
      <c r="X350" s="27">
        <f t="shared" si="90"/>
        <v>30759.531213953189</v>
      </c>
      <c r="Y350" s="52">
        <f t="shared" si="86"/>
        <v>619746.2624001595</v>
      </c>
    </row>
    <row r="351" spans="13:25" ht="12" customHeight="1" x14ac:dyDescent="0.35">
      <c r="M351"/>
      <c r="N351"/>
      <c r="O351"/>
      <c r="P351"/>
      <c r="Q351"/>
      <c r="R351"/>
      <c r="S351" s="234">
        <f t="shared" si="87"/>
        <v>29</v>
      </c>
      <c r="T351" s="138">
        <v>342</v>
      </c>
      <c r="U351" s="139">
        <f t="shared" si="85"/>
        <v>342</v>
      </c>
      <c r="V351" s="27">
        <f t="shared" si="88"/>
        <v>619746.2624001595</v>
      </c>
      <c r="W351" s="27">
        <f t="shared" si="89"/>
        <v>3615.1865306675791</v>
      </c>
      <c r="X351" s="27">
        <f t="shared" si="90"/>
        <v>30938.961812701247</v>
      </c>
      <c r="Y351" s="52">
        <f t="shared" si="86"/>
        <v>588807.3005874583</v>
      </c>
    </row>
    <row r="352" spans="13:25" ht="12" customHeight="1" x14ac:dyDescent="0.35">
      <c r="M352"/>
      <c r="N352"/>
      <c r="O352"/>
      <c r="P352"/>
      <c r="Q352"/>
      <c r="R352"/>
      <c r="S352" s="234">
        <f t="shared" si="87"/>
        <v>29</v>
      </c>
      <c r="T352" s="138">
        <v>343</v>
      </c>
      <c r="U352" s="139">
        <f t="shared" si="85"/>
        <v>343</v>
      </c>
      <c r="V352" s="27">
        <f t="shared" si="88"/>
        <v>588807.3005874583</v>
      </c>
      <c r="W352" s="27">
        <f t="shared" si="89"/>
        <v>3434.7092534268231</v>
      </c>
      <c r="X352" s="27">
        <f t="shared" si="90"/>
        <v>31119.439089942003</v>
      </c>
      <c r="Y352" s="52">
        <f t="shared" si="86"/>
        <v>557687.86149751628</v>
      </c>
    </row>
    <row r="353" spans="13:25" ht="12" customHeight="1" x14ac:dyDescent="0.35">
      <c r="M353"/>
      <c r="N353"/>
      <c r="O353"/>
      <c r="P353"/>
      <c r="Q353"/>
      <c r="R353"/>
      <c r="S353" s="234">
        <f t="shared" si="87"/>
        <v>29</v>
      </c>
      <c r="T353" s="138">
        <v>344</v>
      </c>
      <c r="U353" s="139">
        <f t="shared" si="85"/>
        <v>344</v>
      </c>
      <c r="V353" s="27">
        <f t="shared" si="88"/>
        <v>557687.86149751628</v>
      </c>
      <c r="W353" s="27">
        <f t="shared" si="89"/>
        <v>3253.1791920688229</v>
      </c>
      <c r="X353" s="27">
        <f t="shared" si="90"/>
        <v>31300.969151300003</v>
      </c>
      <c r="Y353" s="52">
        <f t="shared" si="86"/>
        <v>526386.89234621625</v>
      </c>
    </row>
    <row r="354" spans="13:25" ht="12" customHeight="1" x14ac:dyDescent="0.35">
      <c r="M354"/>
      <c r="N354"/>
      <c r="O354"/>
      <c r="P354"/>
      <c r="Q354"/>
      <c r="R354"/>
      <c r="S354" s="234">
        <f t="shared" si="87"/>
        <v>29</v>
      </c>
      <c r="T354" s="138">
        <v>345</v>
      </c>
      <c r="U354" s="139">
        <f t="shared" si="85"/>
        <v>345</v>
      </c>
      <c r="V354" s="27">
        <f t="shared" si="88"/>
        <v>526386.89234621625</v>
      </c>
      <c r="W354" s="27">
        <f t="shared" si="89"/>
        <v>3070.5902053529098</v>
      </c>
      <c r="X354" s="27">
        <f t="shared" si="90"/>
        <v>31483.558138015916</v>
      </c>
      <c r="Y354" s="52">
        <f t="shared" si="86"/>
        <v>494903.33420820034</v>
      </c>
    </row>
    <row r="355" spans="13:25" ht="12" customHeight="1" x14ac:dyDescent="0.35">
      <c r="M355"/>
      <c r="N355"/>
      <c r="O355"/>
      <c r="P355"/>
      <c r="Q355"/>
      <c r="R355"/>
      <c r="S355" s="234">
        <f t="shared" si="87"/>
        <v>29</v>
      </c>
      <c r="T355" s="138">
        <v>346</v>
      </c>
      <c r="U355" s="139">
        <f t="shared" si="85"/>
        <v>346</v>
      </c>
      <c r="V355" s="27">
        <f t="shared" si="88"/>
        <v>494903.33420820034</v>
      </c>
      <c r="W355" s="27">
        <f t="shared" si="89"/>
        <v>2886.9361162144851</v>
      </c>
      <c r="X355" s="27">
        <f t="shared" si="90"/>
        <v>31667.212227154341</v>
      </c>
      <c r="Y355" s="52">
        <f t="shared" si="86"/>
        <v>463236.12198104599</v>
      </c>
    </row>
    <row r="356" spans="13:25" ht="12" customHeight="1" x14ac:dyDescent="0.35">
      <c r="M356"/>
      <c r="N356"/>
      <c r="O356"/>
      <c r="P356"/>
      <c r="Q356"/>
      <c r="R356"/>
      <c r="S356" s="234">
        <f t="shared" si="87"/>
        <v>29</v>
      </c>
      <c r="T356" s="138">
        <v>347</v>
      </c>
      <c r="U356" s="139">
        <f t="shared" si="85"/>
        <v>347</v>
      </c>
      <c r="V356" s="27">
        <f t="shared" si="88"/>
        <v>463236.12198104599</v>
      </c>
      <c r="W356" s="27">
        <f t="shared" si="89"/>
        <v>2702.210711556083</v>
      </c>
      <c r="X356" s="27">
        <f t="shared" si="90"/>
        <v>31851.937631812743</v>
      </c>
      <c r="Y356" s="52">
        <f t="shared" si="86"/>
        <v>431384.18434923323</v>
      </c>
    </row>
    <row r="357" spans="13:25" ht="12" customHeight="1" x14ac:dyDescent="0.35">
      <c r="M357"/>
      <c r="N357"/>
      <c r="O357"/>
      <c r="P357"/>
      <c r="Q357"/>
      <c r="R357"/>
      <c r="S357" s="234">
        <f t="shared" si="87"/>
        <v>29</v>
      </c>
      <c r="T357" s="138">
        <v>348</v>
      </c>
      <c r="U357" s="139">
        <f t="shared" si="85"/>
        <v>348</v>
      </c>
      <c r="V357" s="27">
        <f t="shared" si="88"/>
        <v>431384.18434923323</v>
      </c>
      <c r="W357" s="27">
        <f t="shared" si="89"/>
        <v>2516.4077420371759</v>
      </c>
      <c r="X357" s="27">
        <f t="shared" si="90"/>
        <v>32037.74060133165</v>
      </c>
      <c r="Y357" s="52">
        <f t="shared" si="86"/>
        <v>399346.44374790159</v>
      </c>
    </row>
    <row r="358" spans="13:25" ht="12" customHeight="1" x14ac:dyDescent="0.35">
      <c r="M358"/>
      <c r="N358"/>
      <c r="O358"/>
      <c r="P358"/>
      <c r="Q358"/>
      <c r="R358"/>
      <c r="S358" s="234">
        <f t="shared" si="87"/>
        <v>30</v>
      </c>
      <c r="T358" s="138">
        <v>349</v>
      </c>
      <c r="U358" s="139">
        <f t="shared" si="85"/>
        <v>349</v>
      </c>
      <c r="V358" s="27">
        <f t="shared" si="88"/>
        <v>399346.44374790159</v>
      </c>
      <c r="W358" s="27">
        <f t="shared" si="89"/>
        <v>2329.520921862746</v>
      </c>
      <c r="X358" s="27">
        <f t="shared" si="90"/>
        <v>32224.62742150608</v>
      </c>
      <c r="Y358" s="52">
        <f t="shared" si="86"/>
        <v>367121.81632639549</v>
      </c>
    </row>
    <row r="359" spans="13:25" ht="12" customHeight="1" x14ac:dyDescent="0.35">
      <c r="M359"/>
      <c r="N359"/>
      <c r="O359"/>
      <c r="P359"/>
      <c r="Q359"/>
      <c r="R359"/>
      <c r="S359" s="234">
        <f t="shared" si="87"/>
        <v>30</v>
      </c>
      <c r="T359" s="138">
        <v>350</v>
      </c>
      <c r="U359" s="139">
        <f t="shared" si="85"/>
        <v>350</v>
      </c>
      <c r="V359" s="27">
        <f t="shared" si="88"/>
        <v>367121.81632639549</v>
      </c>
      <c r="W359" s="27">
        <f t="shared" si="89"/>
        <v>2141.5439285706234</v>
      </c>
      <c r="X359" s="27">
        <f t="shared" si="90"/>
        <v>32412.604414798203</v>
      </c>
      <c r="Y359" s="52">
        <f t="shared" si="86"/>
        <v>334709.21191159729</v>
      </c>
    </row>
    <row r="360" spans="13:25" ht="12" customHeight="1" x14ac:dyDescent="0.35">
      <c r="M360"/>
      <c r="N360"/>
      <c r="O360"/>
      <c r="P360"/>
      <c r="Q360"/>
      <c r="R360"/>
      <c r="S360" s="234">
        <f t="shared" si="87"/>
        <v>30</v>
      </c>
      <c r="T360" s="138">
        <v>351</v>
      </c>
      <c r="U360" s="139">
        <f t="shared" si="85"/>
        <v>351</v>
      </c>
      <c r="V360" s="27">
        <f t="shared" si="88"/>
        <v>334709.21191159729</v>
      </c>
      <c r="W360" s="27">
        <f t="shared" si="89"/>
        <v>1952.4704028176311</v>
      </c>
      <c r="X360" s="27">
        <f t="shared" si="90"/>
        <v>32601.677940551195</v>
      </c>
      <c r="Y360" s="52">
        <f t="shared" si="86"/>
        <v>302107.5339710461</v>
      </c>
    </row>
    <row r="361" spans="13:25" ht="12" customHeight="1" x14ac:dyDescent="0.35">
      <c r="M361"/>
      <c r="N361"/>
      <c r="O361"/>
      <c r="P361"/>
      <c r="Q361"/>
      <c r="R361"/>
      <c r="S361" s="234">
        <f t="shared" si="87"/>
        <v>30</v>
      </c>
      <c r="T361" s="138">
        <v>352</v>
      </c>
      <c r="U361" s="139">
        <f t="shared" si="85"/>
        <v>352</v>
      </c>
      <c r="V361" s="27">
        <f t="shared" si="88"/>
        <v>302107.5339710461</v>
      </c>
      <c r="W361" s="27">
        <f t="shared" si="89"/>
        <v>1762.2939481644135</v>
      </c>
      <c r="X361" s="27">
        <f t="shared" si="90"/>
        <v>32791.854395204413</v>
      </c>
      <c r="Y361" s="52">
        <f t="shared" si="86"/>
        <v>269315.6795758417</v>
      </c>
    </row>
    <row r="362" spans="13:25" ht="12" customHeight="1" x14ac:dyDescent="0.35">
      <c r="M362"/>
      <c r="N362"/>
      <c r="O362"/>
      <c r="P362"/>
      <c r="Q362"/>
      <c r="R362"/>
      <c r="S362" s="234">
        <f t="shared" si="87"/>
        <v>30</v>
      </c>
      <c r="T362" s="138">
        <v>353</v>
      </c>
      <c r="U362" s="139">
        <f t="shared" si="85"/>
        <v>353</v>
      </c>
      <c r="V362" s="27">
        <f t="shared" si="88"/>
        <v>269315.6795758417</v>
      </c>
      <c r="W362" s="27">
        <f t="shared" si="89"/>
        <v>1571.0081308590597</v>
      </c>
      <c r="X362" s="27">
        <f t="shared" si="90"/>
        <v>32983.140212509767</v>
      </c>
      <c r="Y362" s="52">
        <f t="shared" si="86"/>
        <v>236332.53936333192</v>
      </c>
    </row>
    <row r="363" spans="13:25" ht="12" customHeight="1" x14ac:dyDescent="0.35">
      <c r="M363"/>
      <c r="N363"/>
      <c r="O363"/>
      <c r="P363"/>
      <c r="Q363"/>
      <c r="R363"/>
      <c r="S363" s="234">
        <f t="shared" si="87"/>
        <v>30</v>
      </c>
      <c r="T363" s="138">
        <v>354</v>
      </c>
      <c r="U363" s="139">
        <f t="shared" si="85"/>
        <v>354</v>
      </c>
      <c r="V363" s="27">
        <f t="shared" si="88"/>
        <v>236332.53936333192</v>
      </c>
      <c r="W363" s="27">
        <f t="shared" si="89"/>
        <v>1378.6064796194187</v>
      </c>
      <c r="X363" s="27">
        <f t="shared" si="90"/>
        <v>33175.541863749408</v>
      </c>
      <c r="Y363" s="52">
        <f t="shared" si="86"/>
        <v>203156.9974995825</v>
      </c>
    </row>
    <row r="364" spans="13:25" ht="12" customHeight="1" x14ac:dyDescent="0.35">
      <c r="M364"/>
      <c r="N364"/>
      <c r="O364"/>
      <c r="P364"/>
      <c r="Q364"/>
      <c r="R364"/>
      <c r="S364" s="234">
        <f t="shared" si="87"/>
        <v>30</v>
      </c>
      <c r="T364" s="138">
        <v>355</v>
      </c>
      <c r="U364" s="139">
        <f t="shared" si="85"/>
        <v>355</v>
      </c>
      <c r="V364" s="27">
        <f t="shared" si="88"/>
        <v>203156.9974995825</v>
      </c>
      <c r="W364" s="27">
        <f t="shared" si="89"/>
        <v>1185.0824854142193</v>
      </c>
      <c r="X364" s="27">
        <f t="shared" si="90"/>
        <v>33369.065857954607</v>
      </c>
      <c r="Y364" s="52">
        <f t="shared" si="86"/>
        <v>169787.93164162789</v>
      </c>
    </row>
    <row r="365" spans="13:25" ht="12" customHeight="1" x14ac:dyDescent="0.35">
      <c r="M365"/>
      <c r="N365"/>
      <c r="O365"/>
      <c r="P365"/>
      <c r="Q365"/>
      <c r="R365"/>
      <c r="S365" s="234">
        <f t="shared" si="87"/>
        <v>30</v>
      </c>
      <c r="T365" s="138">
        <v>356</v>
      </c>
      <c r="U365" s="139">
        <f t="shared" si="85"/>
        <v>356</v>
      </c>
      <c r="V365" s="27">
        <f t="shared" si="88"/>
        <v>169787.93164162789</v>
      </c>
      <c r="W365" s="27">
        <f t="shared" si="89"/>
        <v>990.42960124280944</v>
      </c>
      <c r="X365" s="27">
        <f t="shared" si="90"/>
        <v>33563.718742126017</v>
      </c>
      <c r="Y365" s="52">
        <f t="shared" si="86"/>
        <v>136224.21289950187</v>
      </c>
    </row>
    <row r="366" spans="13:25" ht="12" customHeight="1" x14ac:dyDescent="0.35">
      <c r="M366"/>
      <c r="N366"/>
      <c r="O366"/>
      <c r="P366"/>
      <c r="Q366"/>
      <c r="R366"/>
      <c r="S366" s="234">
        <f t="shared" si="87"/>
        <v>30</v>
      </c>
      <c r="T366" s="138">
        <v>357</v>
      </c>
      <c r="U366" s="139">
        <f t="shared" si="85"/>
        <v>357</v>
      </c>
      <c r="V366" s="27">
        <f t="shared" si="88"/>
        <v>136224.21289950187</v>
      </c>
      <c r="W366" s="27">
        <f t="shared" si="89"/>
        <v>794.6412419137414</v>
      </c>
      <c r="X366" s="27">
        <f t="shared" si="90"/>
        <v>33759.507101455085</v>
      </c>
      <c r="Y366" s="52">
        <f t="shared" si="86"/>
        <v>102464.70579804678</v>
      </c>
    </row>
    <row r="367" spans="13:25" ht="12" customHeight="1" x14ac:dyDescent="0.35">
      <c r="M367"/>
      <c r="N367"/>
      <c r="O367"/>
      <c r="P367"/>
      <c r="Q367"/>
      <c r="R367"/>
      <c r="S367" s="234">
        <f t="shared" si="87"/>
        <v>30</v>
      </c>
      <c r="T367" s="138">
        <v>358</v>
      </c>
      <c r="U367" s="139">
        <f t="shared" si="85"/>
        <v>358</v>
      </c>
      <c r="V367" s="27">
        <f t="shared" si="88"/>
        <v>102464.70579804678</v>
      </c>
      <c r="W367" s="27">
        <f t="shared" si="89"/>
        <v>597.71078382191627</v>
      </c>
      <c r="X367" s="27">
        <f t="shared" si="90"/>
        <v>33956.43755954691</v>
      </c>
      <c r="Y367" s="52">
        <f t="shared" si="86"/>
        <v>68508.268238499877</v>
      </c>
    </row>
    <row r="368" spans="13:25" ht="12" customHeight="1" x14ac:dyDescent="0.35">
      <c r="M368"/>
      <c r="N368"/>
      <c r="O368"/>
      <c r="P368"/>
      <c r="Q368"/>
      <c r="R368"/>
      <c r="S368" s="234">
        <f t="shared" si="87"/>
        <v>30</v>
      </c>
      <c r="T368" s="138">
        <v>359</v>
      </c>
      <c r="U368" s="139">
        <f t="shared" si="85"/>
        <v>359</v>
      </c>
      <c r="V368" s="27">
        <f t="shared" si="88"/>
        <v>68508.268238499877</v>
      </c>
      <c r="W368" s="27">
        <f t="shared" si="89"/>
        <v>399.63156472456467</v>
      </c>
      <c r="X368" s="27">
        <f t="shared" si="90"/>
        <v>34154.516778644262</v>
      </c>
      <c r="Y368" s="52">
        <f t="shared" si="86"/>
        <v>34353.751459855615</v>
      </c>
    </row>
    <row r="369" spans="13:25" ht="12" customHeight="1" x14ac:dyDescent="0.35">
      <c r="M369"/>
      <c r="N369"/>
      <c r="O369"/>
      <c r="P369"/>
      <c r="Q369"/>
      <c r="R369"/>
      <c r="S369" s="234">
        <f t="shared" si="87"/>
        <v>30</v>
      </c>
      <c r="T369" s="140">
        <v>360</v>
      </c>
      <c r="U369" s="141">
        <f t="shared" si="85"/>
        <v>360</v>
      </c>
      <c r="V369" s="34">
        <f t="shared" si="88"/>
        <v>34353.751459855615</v>
      </c>
      <c r="W369" s="34">
        <f t="shared" si="89"/>
        <v>200.39688351580844</v>
      </c>
      <c r="X369" s="34">
        <f t="shared" si="90"/>
        <v>34353.751459853018</v>
      </c>
      <c r="Y369" s="53">
        <f t="shared" si="86"/>
        <v>2.597516868263483E-9</v>
      </c>
    </row>
    <row r="370" spans="13:25" ht="14.5" x14ac:dyDescent="0.35">
      <c r="M370"/>
      <c r="N370"/>
      <c r="O370"/>
      <c r="P370"/>
      <c r="Q370"/>
      <c r="R370"/>
      <c r="S370"/>
      <c r="T370" s="139"/>
      <c r="U370" s="139"/>
      <c r="V370" s="27"/>
      <c r="W370" s="27"/>
      <c r="X370" s="27"/>
      <c r="Y370" s="143"/>
    </row>
    <row r="371" spans="13:25" ht="14.5" x14ac:dyDescent="0.35">
      <c r="M371"/>
      <c r="N371"/>
      <c r="O371"/>
      <c r="P371"/>
      <c r="Q371"/>
      <c r="R371"/>
      <c r="S371"/>
      <c r="T371" s="139"/>
      <c r="U371" s="139"/>
      <c r="V371" s="27"/>
      <c r="W371" s="27"/>
      <c r="X371" s="27"/>
      <c r="Y371" s="143"/>
    </row>
    <row r="372" spans="13:25" ht="14.5" x14ac:dyDescent="0.35">
      <c r="M372"/>
      <c r="N372"/>
      <c r="O372"/>
      <c r="P372"/>
      <c r="Q372"/>
      <c r="R372"/>
      <c r="S372"/>
      <c r="T372" s="139"/>
      <c r="U372" s="139"/>
      <c r="V372" s="27"/>
      <c r="W372" s="27"/>
      <c r="X372" s="27"/>
      <c r="Y372" s="143"/>
    </row>
    <row r="373" spans="13:25" ht="14.5" x14ac:dyDescent="0.35">
      <c r="M373"/>
      <c r="N373"/>
      <c r="O373"/>
      <c r="P373"/>
      <c r="Q373"/>
      <c r="R373"/>
      <c r="S373"/>
      <c r="T373" s="139"/>
      <c r="U373" s="139"/>
      <c r="V373" s="27"/>
      <c r="W373" s="27"/>
      <c r="X373" s="27"/>
      <c r="Y373" s="143"/>
    </row>
    <row r="374" spans="13:25" ht="14.5" x14ac:dyDescent="0.35">
      <c r="M374"/>
      <c r="N374"/>
      <c r="O374"/>
      <c r="P374"/>
      <c r="Q374"/>
      <c r="R374"/>
      <c r="S374"/>
      <c r="T374" s="139"/>
      <c r="U374" s="139"/>
      <c r="V374" s="27"/>
      <c r="W374" s="27"/>
      <c r="X374" s="27"/>
      <c r="Y374" s="143"/>
    </row>
    <row r="375" spans="13:25" ht="14.5" x14ac:dyDescent="0.35">
      <c r="M375"/>
      <c r="N375"/>
      <c r="O375"/>
      <c r="P375"/>
      <c r="Q375"/>
      <c r="R375"/>
      <c r="S375"/>
      <c r="T375" s="139"/>
      <c r="U375" s="139"/>
      <c r="V375" s="27"/>
      <c r="W375" s="27"/>
      <c r="X375" s="27"/>
      <c r="Y375" s="143"/>
    </row>
    <row r="376" spans="13:25" ht="14.5" x14ac:dyDescent="0.35">
      <c r="M376"/>
      <c r="N376"/>
      <c r="O376"/>
      <c r="P376"/>
      <c r="Q376"/>
      <c r="R376"/>
      <c r="S376"/>
      <c r="T376" s="139"/>
      <c r="U376" s="139"/>
      <c r="V376" s="27"/>
      <c r="W376" s="27"/>
      <c r="X376" s="27"/>
      <c r="Y376" s="143"/>
    </row>
    <row r="377" spans="13:25" ht="14.5" x14ac:dyDescent="0.35">
      <c r="M377"/>
      <c r="N377"/>
      <c r="O377"/>
      <c r="P377"/>
      <c r="Q377"/>
      <c r="R377"/>
      <c r="S377"/>
      <c r="T377" s="139"/>
      <c r="U377" s="139"/>
      <c r="V377" s="27"/>
      <c r="W377" s="27"/>
      <c r="X377" s="27"/>
      <c r="Y377" s="143"/>
    </row>
    <row r="378" spans="13:25" ht="14.5" x14ac:dyDescent="0.35">
      <c r="M378"/>
      <c r="N378"/>
      <c r="O378"/>
      <c r="P378"/>
      <c r="Q378"/>
      <c r="R378"/>
      <c r="S378"/>
      <c r="T378" s="139"/>
      <c r="U378" s="139"/>
      <c r="V378" s="27"/>
      <c r="W378" s="27"/>
      <c r="X378" s="27"/>
      <c r="Y378" s="143"/>
    </row>
    <row r="379" spans="13:25" ht="14.5" x14ac:dyDescent="0.35">
      <c r="M379"/>
      <c r="N379"/>
      <c r="O379"/>
      <c r="P379"/>
      <c r="Q379"/>
      <c r="R379"/>
      <c r="S379"/>
      <c r="T379" s="139"/>
      <c r="U379" s="139"/>
      <c r="V379" s="27"/>
      <c r="W379" s="27"/>
      <c r="X379" s="27"/>
      <c r="Y379" s="143"/>
    </row>
    <row r="380" spans="13:25" ht="14.5" x14ac:dyDescent="0.35">
      <c r="M380"/>
      <c r="N380"/>
      <c r="O380"/>
      <c r="P380"/>
      <c r="Q380"/>
      <c r="R380"/>
      <c r="S380"/>
      <c r="T380" s="139"/>
      <c r="U380" s="139"/>
      <c r="V380" s="27"/>
      <c r="W380" s="27"/>
      <c r="X380" s="27"/>
      <c r="Y380" s="143"/>
    </row>
    <row r="381" spans="13:25" ht="14.5" x14ac:dyDescent="0.35">
      <c r="M381"/>
      <c r="N381"/>
      <c r="O381"/>
      <c r="P381"/>
      <c r="Q381"/>
      <c r="R381"/>
      <c r="S381"/>
      <c r="T381" s="139"/>
      <c r="U381" s="139"/>
      <c r="V381" s="27"/>
      <c r="W381" s="27"/>
      <c r="X381" s="27"/>
      <c r="Y381" s="143"/>
    </row>
    <row r="382" spans="13:25" ht="14.5" x14ac:dyDescent="0.35">
      <c r="M382"/>
      <c r="N382"/>
      <c r="O382"/>
      <c r="P382"/>
      <c r="Q382"/>
      <c r="R382"/>
      <c r="S382"/>
      <c r="T382" s="139"/>
      <c r="U382" s="139"/>
      <c r="V382" s="27"/>
      <c r="W382" s="27"/>
      <c r="X382" s="27"/>
      <c r="Y382" s="143"/>
    </row>
    <row r="383" spans="13:25" ht="14.5" x14ac:dyDescent="0.35">
      <c r="M383"/>
      <c r="N383"/>
      <c r="O383"/>
      <c r="P383"/>
      <c r="Q383"/>
      <c r="R383"/>
      <c r="S383"/>
      <c r="T383" s="139"/>
      <c r="U383" s="139"/>
      <c r="V383" s="27"/>
      <c r="W383" s="27"/>
      <c r="X383" s="27"/>
      <c r="Y383" s="143"/>
    </row>
    <row r="384" spans="13:25" ht="14.5" x14ac:dyDescent="0.35">
      <c r="M384"/>
      <c r="N384"/>
      <c r="O384"/>
      <c r="P384"/>
      <c r="Q384"/>
      <c r="R384"/>
      <c r="S384"/>
      <c r="T384" s="139"/>
      <c r="U384" s="139"/>
      <c r="V384" s="27"/>
      <c r="W384" s="27"/>
      <c r="X384" s="27"/>
      <c r="Y384" s="143"/>
    </row>
    <row r="385" spans="13:25" ht="14.5" x14ac:dyDescent="0.35">
      <c r="M385"/>
      <c r="N385"/>
      <c r="O385"/>
      <c r="P385"/>
      <c r="Q385"/>
      <c r="R385"/>
      <c r="S385"/>
      <c r="T385" s="139"/>
      <c r="U385" s="139"/>
      <c r="V385" s="27"/>
      <c r="W385" s="27"/>
      <c r="X385" s="27"/>
      <c r="Y385" s="143"/>
    </row>
    <row r="386" spans="13:25" ht="14.5" x14ac:dyDescent="0.35">
      <c r="M386"/>
      <c r="N386"/>
      <c r="O386"/>
      <c r="P386"/>
      <c r="Q386"/>
      <c r="R386"/>
      <c r="S386"/>
      <c r="T386" s="139"/>
      <c r="U386" s="139"/>
      <c r="V386" s="27"/>
      <c r="W386" s="27"/>
      <c r="X386" s="27"/>
      <c r="Y386" s="143"/>
    </row>
    <row r="387" spans="13:25" ht="14.5" x14ac:dyDescent="0.35">
      <c r="M387"/>
      <c r="N387"/>
      <c r="O387"/>
      <c r="P387"/>
      <c r="Q387"/>
      <c r="R387"/>
      <c r="S387"/>
      <c r="T387"/>
      <c r="U387"/>
      <c r="V387"/>
      <c r="W387"/>
    </row>
    <row r="388" spans="13:25" ht="14.5" x14ac:dyDescent="0.35">
      <c r="M388"/>
      <c r="N388"/>
      <c r="O388"/>
      <c r="P388"/>
      <c r="Q388"/>
      <c r="R388"/>
      <c r="S388"/>
      <c r="T388"/>
      <c r="U388"/>
      <c r="V388"/>
      <c r="W388"/>
    </row>
    <row r="389" spans="13:25" ht="14.5" x14ac:dyDescent="0.35">
      <c r="M389"/>
      <c r="N389"/>
      <c r="O389"/>
      <c r="P389"/>
      <c r="Q389"/>
      <c r="R389"/>
      <c r="S389"/>
      <c r="T389"/>
      <c r="U389"/>
      <c r="V389"/>
      <c r="W389"/>
    </row>
    <row r="390" spans="13:25" ht="14.5" x14ac:dyDescent="0.35">
      <c r="M390"/>
      <c r="N390"/>
      <c r="O390"/>
      <c r="P390"/>
      <c r="Q390"/>
      <c r="R390"/>
      <c r="S390"/>
      <c r="T390"/>
      <c r="U390"/>
      <c r="V390"/>
      <c r="W390"/>
    </row>
    <row r="391" spans="13:25" ht="14.5" x14ac:dyDescent="0.35">
      <c r="M391"/>
      <c r="N391"/>
      <c r="O391"/>
      <c r="P391"/>
      <c r="Q391"/>
      <c r="R391"/>
      <c r="S391"/>
      <c r="T391"/>
      <c r="U391"/>
      <c r="V391"/>
      <c r="W391"/>
    </row>
    <row r="392" spans="13:25" ht="14.5" x14ac:dyDescent="0.35">
      <c r="M392"/>
      <c r="N392"/>
      <c r="O392"/>
      <c r="P392"/>
      <c r="Q392"/>
      <c r="R392"/>
      <c r="S392"/>
      <c r="T392"/>
      <c r="U392"/>
      <c r="V392"/>
      <c r="W392"/>
    </row>
    <row r="393" spans="13:25" ht="14.5" x14ac:dyDescent="0.35">
      <c r="M393"/>
      <c r="N393"/>
      <c r="O393"/>
      <c r="P393"/>
      <c r="Q393"/>
      <c r="R393"/>
      <c r="S393"/>
      <c r="T393"/>
      <c r="U393"/>
      <c r="V393"/>
      <c r="W393"/>
    </row>
    <row r="394" spans="13:25" ht="14.5" x14ac:dyDescent="0.35">
      <c r="M394"/>
      <c r="N394"/>
      <c r="O394"/>
      <c r="P394"/>
      <c r="Q394"/>
      <c r="R394"/>
      <c r="S394"/>
      <c r="T394"/>
      <c r="U394"/>
      <c r="V394"/>
      <c r="W394"/>
    </row>
    <row r="395" spans="13:25" ht="14.5" x14ac:dyDescent="0.35">
      <c r="M395"/>
      <c r="N395"/>
      <c r="O395"/>
      <c r="P395"/>
      <c r="Q395"/>
      <c r="R395"/>
      <c r="S395"/>
      <c r="T395"/>
      <c r="U395"/>
      <c r="V395"/>
      <c r="W395"/>
    </row>
    <row r="396" spans="13:25" ht="14.5" x14ac:dyDescent="0.35">
      <c r="M396"/>
      <c r="N396"/>
      <c r="O396"/>
      <c r="P396"/>
      <c r="Q396"/>
      <c r="R396"/>
      <c r="S396"/>
      <c r="T396"/>
      <c r="U396"/>
      <c r="V396"/>
      <c r="W396"/>
    </row>
    <row r="397" spans="13:25" ht="14.5" x14ac:dyDescent="0.35">
      <c r="M397"/>
      <c r="N397"/>
      <c r="O397"/>
      <c r="P397"/>
      <c r="Q397"/>
      <c r="R397"/>
      <c r="S397"/>
      <c r="T397"/>
      <c r="U397"/>
      <c r="V397"/>
      <c r="W397"/>
    </row>
    <row r="398" spans="13:25" ht="14.5" x14ac:dyDescent="0.35">
      <c r="M398"/>
      <c r="N398"/>
      <c r="O398"/>
      <c r="P398"/>
      <c r="Q398"/>
      <c r="R398"/>
      <c r="S398"/>
      <c r="T398"/>
      <c r="U398"/>
      <c r="V398"/>
      <c r="W398"/>
    </row>
    <row r="399" spans="13:25" ht="14.5" x14ac:dyDescent="0.35">
      <c r="M399"/>
      <c r="N399"/>
      <c r="O399"/>
      <c r="P399"/>
      <c r="Q399"/>
      <c r="R399"/>
      <c r="S399"/>
      <c r="T399"/>
      <c r="U399"/>
      <c r="V399"/>
      <c r="W399"/>
    </row>
    <row r="400" spans="13:25" ht="14.5" x14ac:dyDescent="0.35">
      <c r="M400"/>
      <c r="N400"/>
      <c r="O400"/>
      <c r="P400"/>
      <c r="Q400"/>
      <c r="R400"/>
      <c r="S400"/>
      <c r="T400"/>
      <c r="U400"/>
      <c r="V400"/>
      <c r="W400"/>
    </row>
    <row r="401" spans="13:23" ht="14.5" x14ac:dyDescent="0.35">
      <c r="M401"/>
      <c r="N401"/>
      <c r="O401"/>
      <c r="P401"/>
      <c r="Q401"/>
      <c r="R401"/>
      <c r="S401"/>
      <c r="T401"/>
      <c r="U401"/>
      <c r="V401"/>
      <c r="W401"/>
    </row>
    <row r="402" spans="13:23" ht="14.5" x14ac:dyDescent="0.35">
      <c r="M402"/>
      <c r="N402"/>
      <c r="O402"/>
      <c r="P402"/>
      <c r="Q402"/>
      <c r="R402"/>
      <c r="S402"/>
      <c r="T402"/>
      <c r="U402"/>
      <c r="V402"/>
      <c r="W402"/>
    </row>
    <row r="403" spans="13:23" ht="14.5" x14ac:dyDescent="0.35">
      <c r="M403"/>
      <c r="N403"/>
      <c r="O403"/>
      <c r="P403"/>
      <c r="Q403"/>
      <c r="R403"/>
      <c r="S403"/>
      <c r="T403"/>
      <c r="U403"/>
      <c r="V403"/>
      <c r="W403"/>
    </row>
    <row r="404" spans="13:23" ht="14.5" x14ac:dyDescent="0.35">
      <c r="M404"/>
      <c r="N404"/>
      <c r="O404"/>
      <c r="P404"/>
      <c r="Q404"/>
      <c r="R404"/>
      <c r="S404"/>
      <c r="T404"/>
      <c r="U404"/>
      <c r="V404"/>
      <c r="W404"/>
    </row>
    <row r="405" spans="13:23" ht="14.5" x14ac:dyDescent="0.35">
      <c r="M405"/>
      <c r="N405"/>
      <c r="O405"/>
      <c r="P405"/>
      <c r="Q405"/>
      <c r="R405"/>
      <c r="S405"/>
      <c r="T405"/>
      <c r="U405"/>
      <c r="V405"/>
      <c r="W405"/>
    </row>
    <row r="406" spans="13:23" ht="14.5" x14ac:dyDescent="0.35">
      <c r="M406"/>
      <c r="N406"/>
      <c r="O406"/>
      <c r="P406"/>
      <c r="Q406"/>
      <c r="R406"/>
      <c r="S406"/>
      <c r="T406"/>
      <c r="U406"/>
      <c r="V406"/>
      <c r="W406"/>
    </row>
  </sheetData>
  <mergeCells count="16">
    <mergeCell ref="C141:C144"/>
    <mergeCell ref="C149:K157"/>
    <mergeCell ref="E40:H40"/>
    <mergeCell ref="E54:F54"/>
    <mergeCell ref="C77:K78"/>
    <mergeCell ref="B81:L81"/>
    <mergeCell ref="E83:F83"/>
    <mergeCell ref="G83:H83"/>
    <mergeCell ref="I83:J83"/>
    <mergeCell ref="G30:H30"/>
    <mergeCell ref="A125:A133"/>
    <mergeCell ref="D21:E21"/>
    <mergeCell ref="D22:E22"/>
    <mergeCell ref="D23:E23"/>
    <mergeCell ref="D24:E24"/>
    <mergeCell ref="E30:F30"/>
  </mergeCells>
  <conditionalFormatting sqref="E148:J148">
    <cfRule type="containsText" dxfId="1" priority="1" operator="containsText" text="OK">
      <formula>NOT(ISERROR(SEARCH("OK",E148)))</formula>
    </cfRule>
    <cfRule type="containsText" dxfId="0" priority="2" operator="containsText" text="Check">
      <formula>NOT(ISERROR(SEARCH("Check",E148)))</formula>
    </cfRule>
  </conditionalFormatting>
  <pageMargins left="0.7" right="0.7" top="0.75" bottom="0.75" header="0.3" footer="0.3"/>
  <pageSetup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15F9D-14A4-4B26-8A09-E8B5119AD70C}">
  <dimension ref="A2:Z406"/>
  <sheetViews>
    <sheetView topLeftCell="A67" workbookViewId="0">
      <selection activeCell="A81" sqref="A81"/>
    </sheetView>
  </sheetViews>
  <sheetFormatPr defaultColWidth="9" defaultRowHeight="12" outlineLevelRow="1" outlineLevelCol="1" x14ac:dyDescent="0.3"/>
  <cols>
    <col min="1" max="1" width="3.7265625" style="1" customWidth="1"/>
    <col min="2" max="2" width="1.08984375" style="1" customWidth="1"/>
    <col min="3" max="3" width="28.81640625" style="1" customWidth="1"/>
    <col min="4" max="4" width="11.81640625" style="1" hidden="1" customWidth="1" outlineLevel="1"/>
    <col min="5" max="5" width="10.36328125" style="1" customWidth="1" collapsed="1"/>
    <col min="6" max="6" width="9.54296875" style="1" customWidth="1"/>
    <col min="7" max="7" width="8.54296875" style="1" customWidth="1"/>
    <col min="8" max="8" width="9.54296875" style="1" customWidth="1"/>
    <col min="9" max="9" width="8.54296875" style="1" customWidth="1"/>
    <col min="10" max="10" width="10.26953125" style="1" customWidth="1"/>
    <col min="11" max="11" width="11" style="1" customWidth="1" outlineLevel="1"/>
    <col min="12" max="12" width="1.7265625" style="1" customWidth="1"/>
    <col min="13" max="13" width="3.54296875" style="1" customWidth="1"/>
    <col min="14" max="14" width="9" style="1"/>
    <col min="15" max="15" width="9.08984375" style="1" bestFit="1" customWidth="1"/>
    <col min="16" max="16" width="9" style="1"/>
    <col min="17" max="17" width="12.26953125" style="1" customWidth="1"/>
    <col min="18" max="18" width="9" style="1"/>
    <col min="19" max="19" width="10.7265625" style="1" customWidth="1"/>
    <col min="20" max="20" width="9" style="1"/>
    <col min="21" max="21" width="10.26953125" style="1" customWidth="1"/>
    <col min="22" max="23" width="9" style="1"/>
    <col min="24" max="24" width="10.54296875" style="1" customWidth="1"/>
    <col min="25" max="25" width="9" style="1"/>
    <col min="26" max="26" width="12.54296875" style="1" customWidth="1"/>
    <col min="27" max="16384" width="9" style="1"/>
  </cols>
  <sheetData>
    <row r="2" spans="3:26" x14ac:dyDescent="0.3">
      <c r="C2" s="24" t="s">
        <v>30</v>
      </c>
    </row>
    <row r="3" spans="3:26" x14ac:dyDescent="0.3">
      <c r="C3" s="208" t="s">
        <v>179</v>
      </c>
      <c r="D3" s="209">
        <v>6</v>
      </c>
    </row>
    <row r="4" spans="3:26" x14ac:dyDescent="0.3">
      <c r="C4" s="25" t="s">
        <v>24</v>
      </c>
      <c r="D4" s="3">
        <v>6700000</v>
      </c>
      <c r="G4" s="25" t="s">
        <v>81</v>
      </c>
      <c r="H4" s="5">
        <v>0.15</v>
      </c>
    </row>
    <row r="5" spans="3:26" x14ac:dyDescent="0.3">
      <c r="C5" s="25" t="s">
        <v>63</v>
      </c>
      <c r="D5" s="27">
        <f>D150</f>
        <v>225000</v>
      </c>
    </row>
    <row r="6" spans="3:26" x14ac:dyDescent="0.3">
      <c r="C6" s="25" t="s">
        <v>25</v>
      </c>
      <c r="D6" s="9">
        <v>0.75</v>
      </c>
      <c r="E6" s="27">
        <f>D6*(D4+D5)</f>
        <v>5193750</v>
      </c>
      <c r="G6" s="4"/>
    </row>
    <row r="7" spans="3:26" x14ac:dyDescent="0.3">
      <c r="C7" s="25" t="s">
        <v>39</v>
      </c>
      <c r="D7" s="9"/>
      <c r="E7" s="27">
        <f>D4+D5-E6</f>
        <v>1731250</v>
      </c>
      <c r="F7" s="6"/>
    </row>
    <row r="8" spans="3:26" x14ac:dyDescent="0.3">
      <c r="C8" s="25" t="s">
        <v>40</v>
      </c>
      <c r="D8" s="5">
        <v>0.01</v>
      </c>
      <c r="E8" s="27">
        <f>D8*E6</f>
        <v>51937.5</v>
      </c>
      <c r="N8" s="29" t="s">
        <v>193</v>
      </c>
      <c r="O8" s="25"/>
      <c r="P8" s="25"/>
      <c r="Q8" s="25"/>
      <c r="R8" s="25"/>
      <c r="S8" s="25"/>
      <c r="U8" s="29" t="s">
        <v>194</v>
      </c>
      <c r="V8" s="25"/>
      <c r="W8" s="25"/>
      <c r="X8" s="25"/>
      <c r="Y8" s="25"/>
      <c r="Z8" s="25"/>
    </row>
    <row r="9" spans="3:26" ht="24" x14ac:dyDescent="0.3">
      <c r="C9" s="25" t="s">
        <v>42</v>
      </c>
      <c r="D9" s="23">
        <v>30</v>
      </c>
      <c r="E9" s="142">
        <f>D9*12</f>
        <v>360</v>
      </c>
      <c r="N9" s="30" t="s">
        <v>50</v>
      </c>
      <c r="O9" s="31" t="s">
        <v>45</v>
      </c>
      <c r="P9" s="31" t="s">
        <v>46</v>
      </c>
      <c r="Q9" s="32" t="s">
        <v>47</v>
      </c>
      <c r="R9" s="32" t="s">
        <v>48</v>
      </c>
      <c r="S9" s="33" t="s">
        <v>49</v>
      </c>
      <c r="T9" s="234" t="s">
        <v>192</v>
      </c>
      <c r="U9" s="30" t="s">
        <v>92</v>
      </c>
      <c r="V9" s="31" t="s">
        <v>45</v>
      </c>
      <c r="W9" s="31" t="s">
        <v>46</v>
      </c>
      <c r="X9" s="32" t="s">
        <v>47</v>
      </c>
      <c r="Y9" s="32" t="s">
        <v>48</v>
      </c>
      <c r="Z9" s="33" t="s">
        <v>49</v>
      </c>
    </row>
    <row r="10" spans="3:26" x14ac:dyDescent="0.3">
      <c r="C10" s="25" t="s">
        <v>43</v>
      </c>
      <c r="D10" s="5">
        <v>7.0000000000000007E-2</v>
      </c>
      <c r="E10" s="4">
        <f>D10/12</f>
        <v>5.8333333333333336E-3</v>
      </c>
      <c r="F10" s="6"/>
      <c r="G10" s="6"/>
      <c r="H10" s="6"/>
      <c r="K10" s="6"/>
      <c r="M10" s="27"/>
      <c r="N10" s="138">
        <v>1</v>
      </c>
      <c r="O10" s="139">
        <f t="shared" ref="O10:O39" si="0">N10</f>
        <v>1</v>
      </c>
      <c r="P10" s="27">
        <f>$E$6</f>
        <v>5193750</v>
      </c>
      <c r="Q10" s="27">
        <f>SUMIF($T$10:$T$369,O10,$X$10:$X$369)</f>
        <v>361891.15711141517</v>
      </c>
      <c r="R10" s="27">
        <f>SUMIF($T$10:$T$369,O10,$Y$10:$Y$369)</f>
        <v>52758.623009010706</v>
      </c>
      <c r="S10" s="232">
        <f t="shared" ref="S10:S39" si="1">P10-R10</f>
        <v>5140991.3769909889</v>
      </c>
      <c r="T10" s="234">
        <f>ROUNDUP(U10/12,0)</f>
        <v>1</v>
      </c>
      <c r="U10" s="138">
        <v>1</v>
      </c>
      <c r="V10" s="139">
        <f t="shared" ref="V10:V73" si="2">U10</f>
        <v>1</v>
      </c>
      <c r="W10" s="27">
        <f>$E$6</f>
        <v>5193750</v>
      </c>
      <c r="X10" s="27">
        <f>IF(ROUND(W10,0)=0,0,$D$11/12-Y10)</f>
        <v>30296.875</v>
      </c>
      <c r="Y10" s="27">
        <f>IFERROR(-PPMT($E$10,V10,$E$9,$E$6),0)</f>
        <v>4257.2733433688254</v>
      </c>
      <c r="Z10" s="52">
        <f t="shared" ref="Z10:Z73" si="3">W10-Y10</f>
        <v>5189492.7266566316</v>
      </c>
    </row>
    <row r="11" spans="3:26" x14ac:dyDescent="0.3">
      <c r="C11" s="25" t="s">
        <v>44</v>
      </c>
      <c r="D11" s="6">
        <f>-PMT(E10,E9,E6)*12</f>
        <v>414649.78012042592</v>
      </c>
      <c r="E11" s="6"/>
      <c r="F11" s="6"/>
      <c r="G11" s="6"/>
      <c r="H11" s="6"/>
      <c r="K11" s="6"/>
      <c r="M11" s="27"/>
      <c r="N11" s="138">
        <v>2</v>
      </c>
      <c r="O11" s="139">
        <f t="shared" si="0"/>
        <v>2</v>
      </c>
      <c r="P11" s="27">
        <f t="shared" ref="P11:P39" si="4">S10</f>
        <v>5140991.3769909889</v>
      </c>
      <c r="Q11" s="27">
        <f t="shared" ref="Q11:Q39" si="5">SUMIF($T$10:$T$369,O11,$X$10:$X$369)</f>
        <v>358077.23198823014</v>
      </c>
      <c r="R11" s="27">
        <f t="shared" ref="R11:R39" si="6">SUMIF($T$10:$T$369,O11,$Y$10:$Y$369)</f>
        <v>56572.548132195741</v>
      </c>
      <c r="S11" s="232">
        <f t="shared" si="1"/>
        <v>5084418.8288587928</v>
      </c>
      <c r="T11" s="234">
        <f t="shared" ref="T11:T74" si="7">ROUNDUP(U11/12,0)</f>
        <v>1</v>
      </c>
      <c r="U11" s="138">
        <v>2</v>
      </c>
      <c r="V11" s="139">
        <f t="shared" si="2"/>
        <v>2</v>
      </c>
      <c r="W11" s="27">
        <f t="shared" ref="W11:W74" si="8">Z10</f>
        <v>5189492.7266566316</v>
      </c>
      <c r="X11" s="27">
        <f t="shared" ref="X11:X74" si="9">IF(ROUND(W11,0)=0,0,$D$11/12-Y11)</f>
        <v>30272.040905497019</v>
      </c>
      <c r="Y11" s="27">
        <f t="shared" ref="Y11:Y74" si="10">IFERROR(-PPMT($E$10,V11,$E$9,$E$6),0)</f>
        <v>4282.1074378718085</v>
      </c>
      <c r="Z11" s="52">
        <f t="shared" si="3"/>
        <v>5185210.6192187602</v>
      </c>
    </row>
    <row r="12" spans="3:26" x14ac:dyDescent="0.3">
      <c r="C12" s="25" t="s">
        <v>56</v>
      </c>
      <c r="D12" s="23">
        <v>7</v>
      </c>
      <c r="E12" s="6"/>
      <c r="F12" s="6"/>
      <c r="G12" s="6"/>
      <c r="H12" s="6"/>
      <c r="K12" s="6"/>
      <c r="M12" s="27"/>
      <c r="N12" s="138">
        <v>3</v>
      </c>
      <c r="O12" s="139">
        <f t="shared" si="0"/>
        <v>3</v>
      </c>
      <c r="P12" s="27">
        <f t="shared" si="4"/>
        <v>5084418.8288587928</v>
      </c>
      <c r="Q12" s="27">
        <f t="shared" si="5"/>
        <v>353987.59790951037</v>
      </c>
      <c r="R12" s="27">
        <f t="shared" si="6"/>
        <v>60662.18221091546</v>
      </c>
      <c r="S12" s="232">
        <f t="shared" si="1"/>
        <v>5023756.6466478771</v>
      </c>
      <c r="T12" s="234">
        <f t="shared" si="7"/>
        <v>1</v>
      </c>
      <c r="U12" s="138">
        <v>3</v>
      </c>
      <c r="V12" s="139">
        <f t="shared" si="2"/>
        <v>3</v>
      </c>
      <c r="W12" s="27">
        <f t="shared" si="8"/>
        <v>5185210.6192187602</v>
      </c>
      <c r="X12" s="27">
        <f t="shared" si="9"/>
        <v>30247.061945442765</v>
      </c>
      <c r="Y12" s="27">
        <f t="shared" si="10"/>
        <v>4307.0863979260612</v>
      </c>
      <c r="Z12" s="52">
        <f t="shared" si="3"/>
        <v>5180903.5328208338</v>
      </c>
    </row>
    <row r="13" spans="3:26" x14ac:dyDescent="0.3">
      <c r="C13" s="25" t="s">
        <v>59</v>
      </c>
      <c r="D13" s="5">
        <v>0.21</v>
      </c>
      <c r="E13" s="6"/>
      <c r="K13" s="6"/>
      <c r="M13" s="27"/>
      <c r="N13" s="138">
        <v>4</v>
      </c>
      <c r="O13" s="139">
        <f t="shared" si="0"/>
        <v>4</v>
      </c>
      <c r="P13" s="27">
        <f t="shared" si="4"/>
        <v>5023756.6466478771</v>
      </c>
      <c r="Q13" s="27">
        <f t="shared" si="5"/>
        <v>349602.32385256764</v>
      </c>
      <c r="R13" s="27">
        <f t="shared" si="6"/>
        <v>65047.45626785823</v>
      </c>
      <c r="S13" s="232">
        <f t="shared" si="1"/>
        <v>4958709.1903800191</v>
      </c>
      <c r="T13" s="234">
        <f t="shared" si="7"/>
        <v>1</v>
      </c>
      <c r="U13" s="138">
        <v>4</v>
      </c>
      <c r="V13" s="139">
        <f t="shared" si="2"/>
        <v>4</v>
      </c>
      <c r="W13" s="27">
        <f t="shared" si="8"/>
        <v>5180903.5328208338</v>
      </c>
      <c r="X13" s="27">
        <f t="shared" si="9"/>
        <v>30221.937274788197</v>
      </c>
      <c r="Y13" s="27">
        <f t="shared" si="10"/>
        <v>4332.2110685806301</v>
      </c>
      <c r="Z13" s="52">
        <f t="shared" si="3"/>
        <v>5176571.321752253</v>
      </c>
    </row>
    <row r="14" spans="3:26" x14ac:dyDescent="0.3">
      <c r="C14" s="25"/>
      <c r="E14" s="28"/>
      <c r="F14" s="28"/>
      <c r="G14" s="28"/>
      <c r="H14" s="28"/>
      <c r="I14" s="28"/>
      <c r="J14" s="28"/>
      <c r="K14" s="6"/>
      <c r="L14" s="28"/>
      <c r="M14" s="27"/>
      <c r="N14" s="138">
        <v>5</v>
      </c>
      <c r="O14" s="139">
        <f t="shared" si="0"/>
        <v>5</v>
      </c>
      <c r="P14" s="27">
        <f t="shared" si="4"/>
        <v>4958709.1903800191</v>
      </c>
      <c r="Q14" s="27">
        <f t="shared" si="5"/>
        <v>344900.03797947179</v>
      </c>
      <c r="R14" s="27">
        <f t="shared" si="6"/>
        <v>69749.742140954157</v>
      </c>
      <c r="S14" s="232">
        <f t="shared" si="1"/>
        <v>4888959.4482390648</v>
      </c>
      <c r="T14" s="234">
        <f t="shared" si="7"/>
        <v>1</v>
      </c>
      <c r="U14" s="138">
        <v>5</v>
      </c>
      <c r="V14" s="139">
        <f t="shared" si="2"/>
        <v>5</v>
      </c>
      <c r="W14" s="27">
        <f t="shared" si="8"/>
        <v>5176571.321752253</v>
      </c>
      <c r="X14" s="27">
        <f t="shared" si="9"/>
        <v>30196.666043554807</v>
      </c>
      <c r="Y14" s="27">
        <f t="shared" si="10"/>
        <v>4357.482299814018</v>
      </c>
      <c r="Z14" s="52">
        <f t="shared" si="3"/>
        <v>5172213.839452439</v>
      </c>
    </row>
    <row r="15" spans="3:26" x14ac:dyDescent="0.3">
      <c r="C15" s="25"/>
      <c r="E15" s="5"/>
      <c r="F15" s="5"/>
      <c r="G15" s="5"/>
      <c r="H15" s="5"/>
      <c r="I15" s="5"/>
      <c r="J15" s="5"/>
      <c r="K15" s="6"/>
      <c r="M15" s="27"/>
      <c r="N15" s="138">
        <v>6</v>
      </c>
      <c r="O15" s="139">
        <f t="shared" si="0"/>
        <v>6</v>
      </c>
      <c r="P15" s="27">
        <f t="shared" si="4"/>
        <v>4888959.4482390648</v>
      </c>
      <c r="Q15" s="27">
        <f t="shared" si="5"/>
        <v>339857.82348040061</v>
      </c>
      <c r="R15" s="27">
        <f t="shared" si="6"/>
        <v>74791.956640025324</v>
      </c>
      <c r="S15" s="232">
        <f t="shared" si="1"/>
        <v>4814167.4915990392</v>
      </c>
      <c r="T15" s="234">
        <f t="shared" si="7"/>
        <v>1</v>
      </c>
      <c r="U15" s="138">
        <v>6</v>
      </c>
      <c r="V15" s="139">
        <f t="shared" si="2"/>
        <v>6</v>
      </c>
      <c r="W15" s="27">
        <f t="shared" si="8"/>
        <v>5172213.839452439</v>
      </c>
      <c r="X15" s="27">
        <f t="shared" si="9"/>
        <v>30171.247396805891</v>
      </c>
      <c r="Y15" s="27">
        <f t="shared" si="10"/>
        <v>4382.9009465629333</v>
      </c>
      <c r="Z15" s="52">
        <f t="shared" si="3"/>
        <v>5167830.9385058759</v>
      </c>
    </row>
    <row r="16" spans="3:26" x14ac:dyDescent="0.3">
      <c r="C16" s="25"/>
      <c r="E16" s="5"/>
      <c r="F16" s="5"/>
      <c r="G16" s="5"/>
      <c r="H16" s="5"/>
      <c r="I16" s="5"/>
      <c r="J16" s="5"/>
      <c r="K16" s="6"/>
      <c r="M16" s="27"/>
      <c r="N16" s="138">
        <v>7</v>
      </c>
      <c r="O16" s="139">
        <f t="shared" si="0"/>
        <v>7</v>
      </c>
      <c r="P16" s="27">
        <f t="shared" si="4"/>
        <v>4814167.4915990392</v>
      </c>
      <c r="Q16" s="27">
        <f t="shared" si="5"/>
        <v>334451.10688749707</v>
      </c>
      <c r="R16" s="27">
        <f t="shared" si="6"/>
        <v>80198.673232928835</v>
      </c>
      <c r="S16" s="232">
        <f t="shared" si="1"/>
        <v>4733968.8183661103</v>
      </c>
      <c r="T16" s="234">
        <f t="shared" si="7"/>
        <v>1</v>
      </c>
      <c r="U16" s="138">
        <v>7</v>
      </c>
      <c r="V16" s="139">
        <f t="shared" si="2"/>
        <v>7</v>
      </c>
      <c r="W16" s="27">
        <f t="shared" si="8"/>
        <v>5167830.9385058759</v>
      </c>
      <c r="X16" s="27">
        <f t="shared" si="9"/>
        <v>30145.680474617613</v>
      </c>
      <c r="Y16" s="27">
        <f t="shared" si="10"/>
        <v>4408.4678687512151</v>
      </c>
      <c r="Z16" s="52">
        <f t="shared" si="3"/>
        <v>5163422.470637125</v>
      </c>
    </row>
    <row r="17" spans="3:26" x14ac:dyDescent="0.3">
      <c r="K17" s="6"/>
      <c r="L17" s="5"/>
      <c r="M17" s="27"/>
      <c r="N17" s="138">
        <v>8</v>
      </c>
      <c r="O17" s="139">
        <f t="shared" si="0"/>
        <v>8</v>
      </c>
      <c r="P17" s="27">
        <f t="shared" si="4"/>
        <v>4733968.8183661103</v>
      </c>
      <c r="Q17" s="27">
        <f t="shared" si="5"/>
        <v>328653.5383149258</v>
      </c>
      <c r="R17" s="27">
        <f t="shared" si="6"/>
        <v>85996.24180550006</v>
      </c>
      <c r="S17" s="232">
        <f t="shared" si="1"/>
        <v>4647972.57656061</v>
      </c>
      <c r="T17" s="234">
        <f t="shared" si="7"/>
        <v>1</v>
      </c>
      <c r="U17" s="138">
        <v>8</v>
      </c>
      <c r="V17" s="139">
        <f t="shared" si="2"/>
        <v>8</v>
      </c>
      <c r="W17" s="27">
        <f t="shared" si="8"/>
        <v>5163422.470637125</v>
      </c>
      <c r="X17" s="27">
        <f t="shared" si="9"/>
        <v>30119.964412049896</v>
      </c>
      <c r="Y17" s="27">
        <f t="shared" si="10"/>
        <v>4434.1839313189312</v>
      </c>
      <c r="Z17" s="52">
        <f t="shared" si="3"/>
        <v>5158988.2867058059</v>
      </c>
    </row>
    <row r="18" spans="3:26" x14ac:dyDescent="0.3">
      <c r="K18" s="6"/>
      <c r="L18" s="5"/>
      <c r="M18" s="27"/>
      <c r="N18" s="138">
        <v>9</v>
      </c>
      <c r="O18" s="139">
        <f t="shared" si="0"/>
        <v>9</v>
      </c>
      <c r="P18" s="27">
        <f t="shared" si="4"/>
        <v>4647972.57656061</v>
      </c>
      <c r="Q18" s="27">
        <f t="shared" si="5"/>
        <v>322436.86304147379</v>
      </c>
      <c r="R18" s="27">
        <f t="shared" si="6"/>
        <v>92212.917078952072</v>
      </c>
      <c r="S18" s="232">
        <f t="shared" si="1"/>
        <v>4555759.6594816577</v>
      </c>
      <c r="T18" s="234">
        <f t="shared" si="7"/>
        <v>1</v>
      </c>
      <c r="U18" s="138">
        <v>9</v>
      </c>
      <c r="V18" s="139">
        <f t="shared" si="2"/>
        <v>9</v>
      </c>
      <c r="W18" s="27">
        <f t="shared" si="8"/>
        <v>5158988.2867058059</v>
      </c>
      <c r="X18" s="27">
        <f t="shared" si="9"/>
        <v>30094.098339117201</v>
      </c>
      <c r="Y18" s="27">
        <f t="shared" si="10"/>
        <v>4460.0500042516251</v>
      </c>
      <c r="Z18" s="52">
        <f t="shared" si="3"/>
        <v>5154528.2367015546</v>
      </c>
    </row>
    <row r="19" spans="3:26" x14ac:dyDescent="0.3">
      <c r="C19" s="25"/>
      <c r="E19" s="5"/>
      <c r="K19" s="6"/>
      <c r="M19" s="27"/>
      <c r="N19" s="138">
        <v>10</v>
      </c>
      <c r="O19" s="139">
        <f t="shared" si="0"/>
        <v>10</v>
      </c>
      <c r="P19" s="27">
        <f t="shared" si="4"/>
        <v>4555759.6594816577</v>
      </c>
      <c r="Q19" s="27">
        <f t="shared" si="5"/>
        <v>315770.78380984708</v>
      </c>
      <c r="R19" s="27">
        <f t="shared" si="6"/>
        <v>98878.996310578863</v>
      </c>
      <c r="S19" s="232">
        <f t="shared" si="1"/>
        <v>4456880.663171079</v>
      </c>
      <c r="T19" s="234">
        <f t="shared" si="7"/>
        <v>1</v>
      </c>
      <c r="U19" s="138">
        <v>10</v>
      </c>
      <c r="V19" s="139">
        <f t="shared" si="2"/>
        <v>10</v>
      </c>
      <c r="W19" s="27">
        <f t="shared" si="8"/>
        <v>5154528.2367015546</v>
      </c>
      <c r="X19" s="27">
        <f t="shared" si="9"/>
        <v>30068.081380759068</v>
      </c>
      <c r="Y19" s="27">
        <f t="shared" si="10"/>
        <v>4486.0669626097597</v>
      </c>
      <c r="Z19" s="52">
        <f t="shared" si="3"/>
        <v>5150042.1697389446</v>
      </c>
    </row>
    <row r="20" spans="3:26" x14ac:dyDescent="0.3">
      <c r="C20" s="26" t="s">
        <v>55</v>
      </c>
      <c r="K20" s="6"/>
      <c r="M20" s="27"/>
      <c r="N20" s="138">
        <v>11</v>
      </c>
      <c r="O20" s="139">
        <f t="shared" si="0"/>
        <v>11</v>
      </c>
      <c r="P20" s="27">
        <f t="shared" si="4"/>
        <v>4456880.663171079</v>
      </c>
      <c r="Q20" s="27">
        <f t="shared" si="5"/>
        <v>308622.81317157188</v>
      </c>
      <c r="R20" s="27">
        <f t="shared" si="6"/>
        <v>106026.96694885405</v>
      </c>
      <c r="S20" s="232">
        <f t="shared" si="1"/>
        <v>4350853.6962222252</v>
      </c>
      <c r="T20" s="234">
        <f t="shared" si="7"/>
        <v>1</v>
      </c>
      <c r="U20" s="138">
        <v>11</v>
      </c>
      <c r="V20" s="139">
        <f t="shared" si="2"/>
        <v>11</v>
      </c>
      <c r="W20" s="27">
        <f t="shared" si="8"/>
        <v>5150042.1697389446</v>
      </c>
      <c r="X20" s="27">
        <f t="shared" si="9"/>
        <v>30041.912656810509</v>
      </c>
      <c r="Y20" s="27">
        <f t="shared" si="10"/>
        <v>4512.235686558317</v>
      </c>
      <c r="Z20" s="52">
        <f t="shared" si="3"/>
        <v>5145529.9340523863</v>
      </c>
    </row>
    <row r="21" spans="3:26" x14ac:dyDescent="0.3">
      <c r="C21" s="50" t="s">
        <v>51</v>
      </c>
      <c r="D21" s="297">
        <v>1150000</v>
      </c>
      <c r="E21" s="298"/>
      <c r="K21" s="6"/>
      <c r="M21" s="27"/>
      <c r="N21" s="138">
        <v>12</v>
      </c>
      <c r="O21" s="139">
        <f t="shared" si="0"/>
        <v>12</v>
      </c>
      <c r="P21" s="27">
        <f t="shared" si="4"/>
        <v>4350853.6962222252</v>
      </c>
      <c r="Q21" s="27">
        <f t="shared" si="5"/>
        <v>300958.11515789776</v>
      </c>
      <c r="R21" s="27">
        <f t="shared" si="6"/>
        <v>113691.66496252811</v>
      </c>
      <c r="S21" s="232">
        <f t="shared" si="1"/>
        <v>4237162.0312596969</v>
      </c>
      <c r="T21" s="234">
        <f t="shared" si="7"/>
        <v>1</v>
      </c>
      <c r="U21" s="138">
        <v>12</v>
      </c>
      <c r="V21" s="139">
        <f t="shared" si="2"/>
        <v>12</v>
      </c>
      <c r="W21" s="27">
        <f t="shared" si="8"/>
        <v>5145529.9340523863</v>
      </c>
      <c r="X21" s="27">
        <f t="shared" si="9"/>
        <v>30015.591281972254</v>
      </c>
      <c r="Y21" s="27">
        <f t="shared" si="10"/>
        <v>4538.5570613965729</v>
      </c>
      <c r="Z21" s="52">
        <f t="shared" si="3"/>
        <v>5140991.3769909898</v>
      </c>
    </row>
    <row r="22" spans="3:26" x14ac:dyDescent="0.3">
      <c r="C22" s="36" t="s">
        <v>52</v>
      </c>
      <c r="D22" s="299">
        <f>D4-D21</f>
        <v>5550000</v>
      </c>
      <c r="E22" s="300"/>
      <c r="K22" s="6"/>
      <c r="M22" s="27"/>
      <c r="N22" s="138">
        <v>13</v>
      </c>
      <c r="O22" s="139">
        <f t="shared" si="0"/>
        <v>13</v>
      </c>
      <c r="P22" s="27">
        <f t="shared" si="4"/>
        <v>4237162.0312596969</v>
      </c>
      <c r="Q22" s="27">
        <f t="shared" si="5"/>
        <v>292739.33550507657</v>
      </c>
      <c r="R22" s="27">
        <f t="shared" si="6"/>
        <v>121910.44461534935</v>
      </c>
      <c r="S22" s="232">
        <f t="shared" si="1"/>
        <v>4115251.5866443478</v>
      </c>
      <c r="T22" s="234">
        <f t="shared" si="7"/>
        <v>2</v>
      </c>
      <c r="U22" s="138">
        <v>13</v>
      </c>
      <c r="V22" s="139">
        <f t="shared" si="2"/>
        <v>13</v>
      </c>
      <c r="W22" s="27">
        <f t="shared" si="8"/>
        <v>5140991.3769909898</v>
      </c>
      <c r="X22" s="27">
        <f t="shared" si="9"/>
        <v>29989.116365780774</v>
      </c>
      <c r="Y22" s="27">
        <f t="shared" si="10"/>
        <v>4565.0319775880525</v>
      </c>
      <c r="Z22" s="52">
        <f t="shared" si="3"/>
        <v>5136426.3450134015</v>
      </c>
    </row>
    <row r="23" spans="3:26" x14ac:dyDescent="0.3">
      <c r="C23" s="36" t="s">
        <v>53</v>
      </c>
      <c r="D23" s="301">
        <v>27.5</v>
      </c>
      <c r="E23" s="302"/>
      <c r="K23" s="6"/>
      <c r="M23" s="27"/>
      <c r="N23" s="138">
        <v>14</v>
      </c>
      <c r="O23" s="139">
        <f t="shared" si="0"/>
        <v>14</v>
      </c>
      <c r="P23" s="27">
        <f t="shared" si="4"/>
        <v>4115251.5866443478</v>
      </c>
      <c r="Q23" s="27">
        <f t="shared" si="5"/>
        <v>283926.41960661334</v>
      </c>
      <c r="R23" s="27">
        <f t="shared" si="6"/>
        <v>130723.3605138126</v>
      </c>
      <c r="S23" s="232">
        <f t="shared" si="1"/>
        <v>3984528.2261305354</v>
      </c>
      <c r="T23" s="234">
        <f t="shared" si="7"/>
        <v>2</v>
      </c>
      <c r="U23" s="138">
        <v>14</v>
      </c>
      <c r="V23" s="139">
        <f t="shared" si="2"/>
        <v>14</v>
      </c>
      <c r="W23" s="27">
        <f t="shared" si="8"/>
        <v>5136426.3450134015</v>
      </c>
      <c r="X23" s="27">
        <f t="shared" si="9"/>
        <v>29962.487012578174</v>
      </c>
      <c r="Y23" s="27">
        <f t="shared" si="10"/>
        <v>4591.66133079065</v>
      </c>
      <c r="Z23" s="52">
        <f t="shared" si="3"/>
        <v>5131834.6836826112</v>
      </c>
    </row>
    <row r="24" spans="3:26" x14ac:dyDescent="0.3">
      <c r="C24" s="51" t="s">
        <v>54</v>
      </c>
      <c r="D24" s="303">
        <f>D22/D23</f>
        <v>201818.18181818182</v>
      </c>
      <c r="E24" s="304"/>
      <c r="K24" s="6"/>
      <c r="M24" s="27"/>
      <c r="N24" s="138">
        <v>15</v>
      </c>
      <c r="O24" s="139">
        <f t="shared" si="0"/>
        <v>15</v>
      </c>
      <c r="P24" s="27">
        <f t="shared" si="4"/>
        <v>3984528.2261305354</v>
      </c>
      <c r="Q24" s="27">
        <f t="shared" si="5"/>
        <v>274476.41730527097</v>
      </c>
      <c r="R24" s="27">
        <f t="shared" si="6"/>
        <v>140173.36281515492</v>
      </c>
      <c r="S24" s="232">
        <f t="shared" si="1"/>
        <v>3844354.8633153806</v>
      </c>
      <c r="T24" s="234">
        <f t="shared" si="7"/>
        <v>2</v>
      </c>
      <c r="U24" s="138">
        <v>15</v>
      </c>
      <c r="V24" s="139">
        <f t="shared" si="2"/>
        <v>15</v>
      </c>
      <c r="W24" s="27">
        <f t="shared" si="8"/>
        <v>5131834.6836826112</v>
      </c>
      <c r="X24" s="27">
        <f t="shared" si="9"/>
        <v>29935.702321481898</v>
      </c>
      <c r="Y24" s="27">
        <f t="shared" si="10"/>
        <v>4618.446021886929</v>
      </c>
      <c r="Z24" s="52">
        <f t="shared" si="3"/>
        <v>5127216.2376607247</v>
      </c>
    </row>
    <row r="25" spans="3:26" x14ac:dyDescent="0.3">
      <c r="K25" s="6"/>
      <c r="M25" s="27"/>
      <c r="N25" s="138">
        <v>16</v>
      </c>
      <c r="O25" s="139">
        <f t="shared" si="0"/>
        <v>16</v>
      </c>
      <c r="P25" s="27">
        <f t="shared" si="4"/>
        <v>3844354.8633153806</v>
      </c>
      <c r="Q25" s="27">
        <f t="shared" si="5"/>
        <v>264343.27357347292</v>
      </c>
      <c r="R25" s="27">
        <f t="shared" si="6"/>
        <v>150306.50654695297</v>
      </c>
      <c r="S25" s="232">
        <f t="shared" si="1"/>
        <v>3694048.3567684279</v>
      </c>
      <c r="T25" s="234">
        <f t="shared" si="7"/>
        <v>2</v>
      </c>
      <c r="U25" s="138">
        <v>16</v>
      </c>
      <c r="V25" s="139">
        <f t="shared" si="2"/>
        <v>16</v>
      </c>
      <c r="W25" s="27">
        <f t="shared" si="8"/>
        <v>5127216.2376607247</v>
      </c>
      <c r="X25" s="27">
        <f t="shared" si="9"/>
        <v>29908.761386354221</v>
      </c>
      <c r="Y25" s="27">
        <f t="shared" si="10"/>
        <v>4645.3869570146044</v>
      </c>
      <c r="Z25" s="52">
        <f t="shared" si="3"/>
        <v>5122570.8507037098</v>
      </c>
    </row>
    <row r="26" spans="3:26" x14ac:dyDescent="0.3">
      <c r="M26" s="27"/>
      <c r="N26" s="138">
        <v>17</v>
      </c>
      <c r="O26" s="139">
        <f t="shared" si="0"/>
        <v>17</v>
      </c>
      <c r="P26" s="27">
        <f t="shared" si="4"/>
        <v>3694048.3567684279</v>
      </c>
      <c r="Q26" s="27">
        <f t="shared" si="5"/>
        <v>253477.60406197541</v>
      </c>
      <c r="R26" s="27">
        <f t="shared" si="6"/>
        <v>161172.17605845048</v>
      </c>
      <c r="S26" s="232">
        <f t="shared" si="1"/>
        <v>3532876.1807099776</v>
      </c>
      <c r="T26" s="234">
        <f t="shared" si="7"/>
        <v>2</v>
      </c>
      <c r="U26" s="138">
        <v>17</v>
      </c>
      <c r="V26" s="139">
        <f t="shared" si="2"/>
        <v>17</v>
      </c>
      <c r="W26" s="27">
        <f t="shared" si="8"/>
        <v>5122570.8507037098</v>
      </c>
      <c r="X26" s="27">
        <f t="shared" si="9"/>
        <v>29881.663295771636</v>
      </c>
      <c r="Y26" s="27">
        <f t="shared" si="10"/>
        <v>4672.4850475971898</v>
      </c>
      <c r="Z26" s="52">
        <f t="shared" si="3"/>
        <v>5117898.3656561123</v>
      </c>
    </row>
    <row r="27" spans="3:26" x14ac:dyDescent="0.3">
      <c r="C27" s="25"/>
      <c r="F27" s="15"/>
      <c r="H27" s="15"/>
      <c r="I27" s="15"/>
      <c r="J27" s="15"/>
      <c r="K27" s="15"/>
      <c r="L27" s="15"/>
      <c r="M27" s="27"/>
      <c r="N27" s="138">
        <v>18</v>
      </c>
      <c r="O27" s="139">
        <f t="shared" si="0"/>
        <v>18</v>
      </c>
      <c r="P27" s="27">
        <f t="shared" si="4"/>
        <v>3532876.1807099776</v>
      </c>
      <c r="Q27" s="27">
        <f t="shared" si="5"/>
        <v>241826.45442293456</v>
      </c>
      <c r="R27" s="27">
        <f t="shared" si="6"/>
        <v>172823.32569749132</v>
      </c>
      <c r="S27" s="232">
        <f t="shared" si="1"/>
        <v>3360052.8550124862</v>
      </c>
      <c r="T27" s="234">
        <f t="shared" si="7"/>
        <v>2</v>
      </c>
      <c r="U27" s="138">
        <v>18</v>
      </c>
      <c r="V27" s="139">
        <f t="shared" si="2"/>
        <v>18</v>
      </c>
      <c r="W27" s="27">
        <f t="shared" si="8"/>
        <v>5117898.3656561123</v>
      </c>
      <c r="X27" s="27">
        <f t="shared" si="9"/>
        <v>29854.407132993987</v>
      </c>
      <c r="Y27" s="27">
        <f t="shared" si="10"/>
        <v>4699.7412103748393</v>
      </c>
      <c r="Z27" s="52">
        <f t="shared" si="3"/>
        <v>5113198.6244457373</v>
      </c>
    </row>
    <row r="28" spans="3:26" x14ac:dyDescent="0.3">
      <c r="C28" s="26" t="s">
        <v>84</v>
      </c>
      <c r="D28" s="14"/>
      <c r="E28" s="44">
        <v>1</v>
      </c>
      <c r="F28" s="44">
        <v>2</v>
      </c>
      <c r="G28" s="44">
        <v>3</v>
      </c>
      <c r="H28" s="44">
        <v>4</v>
      </c>
      <c r="I28" s="44">
        <v>5</v>
      </c>
      <c r="J28" s="44">
        <v>6</v>
      </c>
      <c r="K28" s="207">
        <v>7</v>
      </c>
      <c r="M28" s="27"/>
      <c r="N28" s="138">
        <v>19</v>
      </c>
      <c r="O28" s="139">
        <f t="shared" si="0"/>
        <v>19</v>
      </c>
      <c r="P28" s="27">
        <f t="shared" si="4"/>
        <v>3360052.8550124862</v>
      </c>
      <c r="Q28" s="27">
        <f t="shared" si="5"/>
        <v>229333.04223441935</v>
      </c>
      <c r="R28" s="27">
        <f t="shared" si="6"/>
        <v>185316.73788600657</v>
      </c>
      <c r="S28" s="232">
        <f t="shared" si="1"/>
        <v>3174736.1171264797</v>
      </c>
      <c r="T28" s="234">
        <f t="shared" si="7"/>
        <v>2</v>
      </c>
      <c r="U28" s="138">
        <v>19</v>
      </c>
      <c r="V28" s="139">
        <f t="shared" si="2"/>
        <v>19</v>
      </c>
      <c r="W28" s="27">
        <f t="shared" si="8"/>
        <v>5113198.6244457373</v>
      </c>
      <c r="X28" s="27">
        <f t="shared" si="9"/>
        <v>29826.991975933466</v>
      </c>
      <c r="Y28" s="27">
        <f t="shared" si="10"/>
        <v>4727.1563674353583</v>
      </c>
      <c r="Z28" s="52">
        <f t="shared" si="3"/>
        <v>5108471.4680783022</v>
      </c>
    </row>
    <row r="29" spans="3:26" x14ac:dyDescent="0.3">
      <c r="C29" s="215"/>
      <c r="D29" s="216"/>
      <c r="E29" s="22"/>
      <c r="F29" s="22"/>
      <c r="G29" s="22"/>
      <c r="H29" s="22"/>
      <c r="I29" s="22"/>
      <c r="J29" s="22"/>
      <c r="K29" s="217"/>
      <c r="M29" s="27"/>
      <c r="N29" s="138">
        <v>20</v>
      </c>
      <c r="O29" s="139">
        <f t="shared" si="0"/>
        <v>20</v>
      </c>
      <c r="P29" s="27">
        <f t="shared" si="4"/>
        <v>3174736.1171264797</v>
      </c>
      <c r="Q29" s="27">
        <f t="shared" si="5"/>
        <v>215936.48026862618</v>
      </c>
      <c r="R29" s="27">
        <f t="shared" si="6"/>
        <v>198713.29985179982</v>
      </c>
      <c r="S29" s="232">
        <f t="shared" si="1"/>
        <v>2976022.8172746799</v>
      </c>
      <c r="T29" s="234">
        <f t="shared" si="7"/>
        <v>2</v>
      </c>
      <c r="U29" s="138">
        <v>20</v>
      </c>
      <c r="V29" s="139">
        <f t="shared" si="2"/>
        <v>20</v>
      </c>
      <c r="W29" s="27">
        <f t="shared" si="8"/>
        <v>5108471.4680783022</v>
      </c>
      <c r="X29" s="27">
        <f t="shared" si="9"/>
        <v>29799.416897123428</v>
      </c>
      <c r="Y29" s="27">
        <f t="shared" si="10"/>
        <v>4754.7314462453978</v>
      </c>
      <c r="Z29" s="52">
        <f t="shared" si="3"/>
        <v>5103716.7366320565</v>
      </c>
    </row>
    <row r="30" spans="3:26" x14ac:dyDescent="0.3">
      <c r="C30" s="48" t="s">
        <v>31</v>
      </c>
      <c r="E30" s="305">
        <v>1</v>
      </c>
      <c r="F30" s="305"/>
      <c r="G30" s="313">
        <v>1</v>
      </c>
      <c r="H30" s="313"/>
      <c r="I30" s="16"/>
      <c r="J30" s="16"/>
      <c r="K30" s="19"/>
      <c r="M30" s="27"/>
      <c r="N30" s="138">
        <v>21</v>
      </c>
      <c r="O30" s="139">
        <f t="shared" si="0"/>
        <v>21</v>
      </c>
      <c r="P30" s="27">
        <f t="shared" si="4"/>
        <v>2976022.8172746799</v>
      </c>
      <c r="Q30" s="27">
        <f t="shared" si="5"/>
        <v>201571.47975513013</v>
      </c>
      <c r="R30" s="27">
        <f t="shared" si="6"/>
        <v>213078.30036529579</v>
      </c>
      <c r="S30" s="232">
        <f t="shared" si="1"/>
        <v>2762944.5169093842</v>
      </c>
      <c r="T30" s="234">
        <f t="shared" si="7"/>
        <v>2</v>
      </c>
      <c r="U30" s="138">
        <v>21</v>
      </c>
      <c r="V30" s="139">
        <f t="shared" si="2"/>
        <v>21</v>
      </c>
      <c r="W30" s="27">
        <f t="shared" si="8"/>
        <v>5103716.7366320565</v>
      </c>
      <c r="X30" s="27">
        <f t="shared" si="9"/>
        <v>29771.680963686998</v>
      </c>
      <c r="Y30" s="27">
        <f t="shared" si="10"/>
        <v>4782.4673796818288</v>
      </c>
      <c r="Z30" s="52">
        <f t="shared" si="3"/>
        <v>5098934.2692523748</v>
      </c>
    </row>
    <row r="31" spans="3:26" x14ac:dyDescent="0.3">
      <c r="C31" s="36" t="s">
        <v>32</v>
      </c>
      <c r="D31" s="10"/>
      <c r="E31" s="40">
        <f>$E$30*E102</f>
        <v>-35000</v>
      </c>
      <c r="F31" s="45"/>
      <c r="G31" s="45"/>
      <c r="H31" s="45"/>
      <c r="I31" s="45"/>
      <c r="J31" s="45"/>
      <c r="K31" s="202"/>
      <c r="M31" s="27"/>
      <c r="N31" s="138">
        <v>22</v>
      </c>
      <c r="O31" s="139">
        <f t="shared" si="0"/>
        <v>22</v>
      </c>
      <c r="P31" s="27">
        <f t="shared" si="4"/>
        <v>2762944.5169093842</v>
      </c>
      <c r="Q31" s="27">
        <f t="shared" si="5"/>
        <v>186168.03219301364</v>
      </c>
      <c r="R31" s="27">
        <f t="shared" si="6"/>
        <v>228481.7479274123</v>
      </c>
      <c r="S31" s="232">
        <f t="shared" si="1"/>
        <v>2534462.7689819718</v>
      </c>
      <c r="T31" s="234">
        <f t="shared" si="7"/>
        <v>2</v>
      </c>
      <c r="U31" s="138">
        <v>22</v>
      </c>
      <c r="V31" s="139">
        <f t="shared" si="2"/>
        <v>22</v>
      </c>
      <c r="W31" s="27">
        <f t="shared" si="8"/>
        <v>5098934.2692523748</v>
      </c>
      <c r="X31" s="27">
        <f t="shared" si="9"/>
        <v>29743.783237305521</v>
      </c>
      <c r="Y31" s="27">
        <f t="shared" si="10"/>
        <v>4810.3651060633065</v>
      </c>
      <c r="Z31" s="52">
        <f t="shared" si="3"/>
        <v>5094123.9041463118</v>
      </c>
    </row>
    <row r="32" spans="3:26" x14ac:dyDescent="0.3">
      <c r="C32" s="36" t="s">
        <v>33</v>
      </c>
      <c r="D32" s="11"/>
      <c r="E32" s="12"/>
      <c r="F32" s="40">
        <f>$E$30*F102</f>
        <v>-38010</v>
      </c>
      <c r="G32" s="45"/>
      <c r="H32" s="45"/>
      <c r="I32" s="45"/>
      <c r="J32" s="45"/>
      <c r="K32" s="202"/>
      <c r="M32" s="27"/>
      <c r="N32" s="138">
        <v>23</v>
      </c>
      <c r="O32" s="139">
        <f t="shared" si="0"/>
        <v>23</v>
      </c>
      <c r="P32" s="27">
        <f t="shared" si="4"/>
        <v>2534462.7689819718</v>
      </c>
      <c r="Q32" s="27">
        <f t="shared" si="5"/>
        <v>169651.06816116688</v>
      </c>
      <c r="R32" s="27">
        <f t="shared" si="6"/>
        <v>244998.711959259</v>
      </c>
      <c r="S32" s="232">
        <f t="shared" si="1"/>
        <v>2289464.0570227127</v>
      </c>
      <c r="T32" s="234">
        <f t="shared" si="7"/>
        <v>2</v>
      </c>
      <c r="U32" s="138">
        <v>23</v>
      </c>
      <c r="V32" s="139">
        <f t="shared" si="2"/>
        <v>23</v>
      </c>
      <c r="W32" s="27">
        <f t="shared" si="8"/>
        <v>5094123.9041463118</v>
      </c>
      <c r="X32" s="27">
        <f t="shared" si="9"/>
        <v>29715.722774186819</v>
      </c>
      <c r="Y32" s="27">
        <f t="shared" si="10"/>
        <v>4838.425569182009</v>
      </c>
      <c r="Z32" s="52">
        <f t="shared" si="3"/>
        <v>5089285.4785771295</v>
      </c>
    </row>
    <row r="33" spans="3:26" x14ac:dyDescent="0.3">
      <c r="C33" s="36" t="s">
        <v>34</v>
      </c>
      <c r="D33" s="11"/>
      <c r="E33" s="12"/>
      <c r="F33" s="45"/>
      <c r="G33" s="40">
        <f>$E$30*G102</f>
        <v>-41963.040000000001</v>
      </c>
      <c r="H33" s="45"/>
      <c r="I33" s="45"/>
      <c r="J33" s="45"/>
      <c r="K33" s="202"/>
      <c r="M33" s="27"/>
      <c r="N33" s="138">
        <v>24</v>
      </c>
      <c r="O33" s="139">
        <f t="shared" si="0"/>
        <v>24</v>
      </c>
      <c r="P33" s="27">
        <f t="shared" si="4"/>
        <v>2289464.0570227127</v>
      </c>
      <c r="Q33" s="27">
        <f t="shared" si="5"/>
        <v>151940.0914639585</v>
      </c>
      <c r="R33" s="27">
        <f t="shared" si="6"/>
        <v>262709.68865646742</v>
      </c>
      <c r="S33" s="232">
        <f t="shared" si="1"/>
        <v>2026754.3683662452</v>
      </c>
      <c r="T33" s="234">
        <f t="shared" si="7"/>
        <v>2</v>
      </c>
      <c r="U33" s="138">
        <v>24</v>
      </c>
      <c r="V33" s="139">
        <f t="shared" si="2"/>
        <v>24</v>
      </c>
      <c r="W33" s="27">
        <f t="shared" si="8"/>
        <v>5089285.4785771295</v>
      </c>
      <c r="X33" s="27">
        <f t="shared" si="9"/>
        <v>29687.498625033255</v>
      </c>
      <c r="Y33" s="27">
        <f t="shared" si="10"/>
        <v>4866.6497183355705</v>
      </c>
      <c r="Z33" s="52">
        <f t="shared" si="3"/>
        <v>5084418.8288587937</v>
      </c>
    </row>
    <row r="34" spans="3:26" x14ac:dyDescent="0.3">
      <c r="C34" s="36" t="s">
        <v>35</v>
      </c>
      <c r="D34" s="11"/>
      <c r="E34" s="12"/>
      <c r="F34" s="45"/>
      <c r="G34" s="45"/>
      <c r="H34" s="40">
        <f>$E$30*H102</f>
        <v>-37808.69904</v>
      </c>
      <c r="I34" s="45"/>
      <c r="J34" s="45"/>
      <c r="K34" s="202"/>
      <c r="M34" s="27"/>
      <c r="N34" s="138">
        <v>25</v>
      </c>
      <c r="O34" s="139">
        <f t="shared" si="0"/>
        <v>25</v>
      </c>
      <c r="P34" s="27">
        <f t="shared" si="4"/>
        <v>2026754.3683662452</v>
      </c>
      <c r="Q34" s="27">
        <f t="shared" si="5"/>
        <v>132948.78682926597</v>
      </c>
      <c r="R34" s="27">
        <f t="shared" si="6"/>
        <v>281700.99329115998</v>
      </c>
      <c r="S34" s="232">
        <f t="shared" si="1"/>
        <v>1745053.3750750851</v>
      </c>
      <c r="T34" s="234">
        <f t="shared" si="7"/>
        <v>3</v>
      </c>
      <c r="U34" s="138">
        <v>25</v>
      </c>
      <c r="V34" s="139">
        <f t="shared" si="2"/>
        <v>25</v>
      </c>
      <c r="W34" s="27">
        <f t="shared" si="8"/>
        <v>5084418.8288587937</v>
      </c>
      <c r="X34" s="27">
        <f t="shared" si="9"/>
        <v>29659.109835009629</v>
      </c>
      <c r="Y34" s="27">
        <f t="shared" si="10"/>
        <v>4895.0385083591955</v>
      </c>
      <c r="Z34" s="52">
        <f t="shared" si="3"/>
        <v>5079523.7903504344</v>
      </c>
    </row>
    <row r="35" spans="3:26" x14ac:dyDescent="0.3">
      <c r="C35" s="36" t="s">
        <v>36</v>
      </c>
      <c r="D35" s="11"/>
      <c r="E35" s="12"/>
      <c r="F35" s="45"/>
      <c r="G35" s="45"/>
      <c r="H35" s="45"/>
      <c r="I35" s="40">
        <f>$E$30*I102</f>
        <v>-34027.829136</v>
      </c>
      <c r="J35" s="45"/>
      <c r="K35" s="202"/>
      <c r="M35" s="27"/>
      <c r="N35" s="138">
        <v>26</v>
      </c>
      <c r="O35" s="139">
        <f t="shared" si="0"/>
        <v>26</v>
      </c>
      <c r="P35" s="27">
        <f t="shared" si="4"/>
        <v>1745053.3750750851</v>
      </c>
      <c r="Q35" s="27">
        <f t="shared" si="5"/>
        <v>112584.59924696613</v>
      </c>
      <c r="R35" s="27">
        <f t="shared" si="6"/>
        <v>302065.18087345973</v>
      </c>
      <c r="S35" s="232">
        <f t="shared" si="1"/>
        <v>1442988.1942016254</v>
      </c>
      <c r="T35" s="234">
        <f t="shared" si="7"/>
        <v>3</v>
      </c>
      <c r="U35" s="138">
        <v>26</v>
      </c>
      <c r="V35" s="139">
        <f t="shared" si="2"/>
        <v>26</v>
      </c>
      <c r="W35" s="27">
        <f t="shared" si="8"/>
        <v>5079523.7903504344</v>
      </c>
      <c r="X35" s="27">
        <f t="shared" si="9"/>
        <v>29630.555443710869</v>
      </c>
      <c r="Y35" s="27">
        <f t="shared" si="10"/>
        <v>4923.5928996579578</v>
      </c>
      <c r="Z35" s="52">
        <f t="shared" si="3"/>
        <v>5074600.1974507766</v>
      </c>
    </row>
    <row r="36" spans="3:26" x14ac:dyDescent="0.3">
      <c r="C36" s="36" t="s">
        <v>37</v>
      </c>
      <c r="D36" s="11"/>
      <c r="E36" s="12"/>
      <c r="F36" s="45"/>
      <c r="G36" s="45"/>
      <c r="H36" s="45"/>
      <c r="I36" s="45"/>
      <c r="J36" s="40">
        <f>$E$30*J102</f>
        <v>-31237.547146848003</v>
      </c>
      <c r="K36" s="202"/>
      <c r="M36" s="27"/>
      <c r="N36" s="138">
        <v>27</v>
      </c>
      <c r="O36" s="139">
        <f t="shared" si="0"/>
        <v>27</v>
      </c>
      <c r="P36" s="27">
        <f t="shared" si="4"/>
        <v>1442988.1942016254</v>
      </c>
      <c r="Q36" s="27">
        <f t="shared" si="5"/>
        <v>90748.28289777023</v>
      </c>
      <c r="R36" s="27">
        <f t="shared" si="6"/>
        <v>323901.49722265569</v>
      </c>
      <c r="S36" s="232">
        <f t="shared" si="1"/>
        <v>1119086.6969789697</v>
      </c>
      <c r="T36" s="234">
        <f t="shared" si="7"/>
        <v>3</v>
      </c>
      <c r="U36" s="138">
        <v>27</v>
      </c>
      <c r="V36" s="139">
        <f t="shared" si="2"/>
        <v>27</v>
      </c>
      <c r="W36" s="27">
        <f t="shared" si="8"/>
        <v>5074600.1974507766</v>
      </c>
      <c r="X36" s="27">
        <f t="shared" si="9"/>
        <v>29601.83448512953</v>
      </c>
      <c r="Y36" s="27">
        <f t="shared" si="10"/>
        <v>4952.3138582392958</v>
      </c>
      <c r="Z36" s="52">
        <f t="shared" si="3"/>
        <v>5069647.8835925376</v>
      </c>
    </row>
    <row r="37" spans="3:26" x14ac:dyDescent="0.3">
      <c r="C37" s="36" t="s">
        <v>38</v>
      </c>
      <c r="D37" s="11"/>
      <c r="E37" s="13"/>
      <c r="F37" s="46"/>
      <c r="G37" s="46"/>
      <c r="H37" s="46"/>
      <c r="I37" s="46"/>
      <c r="J37" s="46"/>
      <c r="K37" s="47">
        <f>$E$30*K102</f>
        <v>-28707.305827953314</v>
      </c>
      <c r="M37" s="27"/>
      <c r="N37" s="138">
        <v>28</v>
      </c>
      <c r="O37" s="139">
        <f t="shared" si="0"/>
        <v>28</v>
      </c>
      <c r="P37" s="27">
        <f t="shared" si="4"/>
        <v>1119086.6969789697</v>
      </c>
      <c r="Q37" s="27">
        <f t="shared" si="5"/>
        <v>67333.417474088696</v>
      </c>
      <c r="R37" s="27">
        <f t="shared" si="6"/>
        <v>347316.36264633725</v>
      </c>
      <c r="S37" s="232">
        <f t="shared" si="1"/>
        <v>771770.33433263248</v>
      </c>
      <c r="T37" s="234">
        <f t="shared" si="7"/>
        <v>3</v>
      </c>
      <c r="U37" s="138">
        <v>28</v>
      </c>
      <c r="V37" s="139">
        <f t="shared" si="2"/>
        <v>28</v>
      </c>
      <c r="W37" s="27">
        <f t="shared" si="8"/>
        <v>5069647.8835925376</v>
      </c>
      <c r="X37" s="27">
        <f t="shared" si="9"/>
        <v>29572.945987623134</v>
      </c>
      <c r="Y37" s="27">
        <f t="shared" si="10"/>
        <v>4981.2023557456914</v>
      </c>
      <c r="Z37" s="52">
        <f t="shared" si="3"/>
        <v>5064666.6812367924</v>
      </c>
    </row>
    <row r="38" spans="3:26" x14ac:dyDescent="0.3">
      <c r="C38" s="48" t="s">
        <v>26</v>
      </c>
      <c r="E38" s="38">
        <f>SUM(E31:E37)</f>
        <v>-35000</v>
      </c>
      <c r="F38" s="38">
        <f t="shared" ref="F38:K38" si="11">SUM(F31:F37)</f>
        <v>-38010</v>
      </c>
      <c r="G38" s="38">
        <f t="shared" si="11"/>
        <v>-41963.040000000001</v>
      </c>
      <c r="H38" s="38">
        <f t="shared" si="11"/>
        <v>-37808.69904</v>
      </c>
      <c r="I38" s="38">
        <f t="shared" si="11"/>
        <v>-34027.829136</v>
      </c>
      <c r="J38" s="38">
        <f t="shared" si="11"/>
        <v>-31237.547146848003</v>
      </c>
      <c r="K38" s="39">
        <f t="shared" si="11"/>
        <v>-28707.305827953314</v>
      </c>
      <c r="M38" s="27"/>
      <c r="N38" s="138">
        <v>29</v>
      </c>
      <c r="O38" s="139">
        <f t="shared" si="0"/>
        <v>29</v>
      </c>
      <c r="P38" s="27">
        <f t="shared" si="4"/>
        <v>771770.33433263248</v>
      </c>
      <c r="Q38" s="27">
        <f t="shared" si="5"/>
        <v>42225.889535691284</v>
      </c>
      <c r="R38" s="27">
        <f t="shared" si="6"/>
        <v>372423.89058473462</v>
      </c>
      <c r="S38" s="232">
        <f t="shared" si="1"/>
        <v>399346.44374789787</v>
      </c>
      <c r="T38" s="234">
        <f t="shared" si="7"/>
        <v>3</v>
      </c>
      <c r="U38" s="138">
        <v>29</v>
      </c>
      <c r="V38" s="139">
        <f t="shared" si="2"/>
        <v>29</v>
      </c>
      <c r="W38" s="27">
        <f t="shared" si="8"/>
        <v>5064666.6812367924</v>
      </c>
      <c r="X38" s="27">
        <f t="shared" si="9"/>
        <v>29543.888973881287</v>
      </c>
      <c r="Y38" s="27">
        <f t="shared" si="10"/>
        <v>5010.2593694875404</v>
      </c>
      <c r="Z38" s="52">
        <f t="shared" si="3"/>
        <v>5059656.4218673045</v>
      </c>
    </row>
    <row r="39" spans="3:26" x14ac:dyDescent="0.3">
      <c r="C39" s="35"/>
      <c r="E39" s="17"/>
      <c r="F39" s="17"/>
      <c r="G39" s="17"/>
      <c r="H39" s="17"/>
      <c r="I39" s="17"/>
      <c r="J39" s="17"/>
      <c r="K39" s="20"/>
      <c r="M39" s="27"/>
      <c r="N39" s="140">
        <v>30</v>
      </c>
      <c r="O39" s="141">
        <f t="shared" si="0"/>
        <v>30</v>
      </c>
      <c r="P39" s="34">
        <f t="shared" si="4"/>
        <v>399346.44374789787</v>
      </c>
      <c r="Q39" s="34">
        <f t="shared" si="5"/>
        <v>15303.336372526952</v>
      </c>
      <c r="R39" s="34">
        <f t="shared" si="6"/>
        <v>399346.44374789891</v>
      </c>
      <c r="S39" s="233">
        <f t="shared" si="1"/>
        <v>-1.0477378964424133E-9</v>
      </c>
      <c r="T39" s="234">
        <f t="shared" si="7"/>
        <v>3</v>
      </c>
      <c r="U39" s="138">
        <v>30</v>
      </c>
      <c r="V39" s="139">
        <f t="shared" si="2"/>
        <v>30</v>
      </c>
      <c r="W39" s="27">
        <f t="shared" si="8"/>
        <v>5059656.4218673045</v>
      </c>
      <c r="X39" s="27">
        <f t="shared" si="9"/>
        <v>29514.662460892607</v>
      </c>
      <c r="Y39" s="27">
        <f t="shared" si="10"/>
        <v>5039.4858824762186</v>
      </c>
      <c r="Z39" s="52">
        <f t="shared" si="3"/>
        <v>5054616.9359848285</v>
      </c>
    </row>
    <row r="40" spans="3:26" ht="14.5" x14ac:dyDescent="0.35">
      <c r="C40" s="48" t="s">
        <v>27</v>
      </c>
      <c r="E40" s="314">
        <v>7</v>
      </c>
      <c r="F40" s="314"/>
      <c r="G40" s="314"/>
      <c r="H40" s="314"/>
      <c r="I40" s="16"/>
      <c r="J40" s="16"/>
      <c r="K40" s="19"/>
      <c r="N40"/>
      <c r="O40"/>
      <c r="P40"/>
      <c r="Q40"/>
      <c r="R40"/>
      <c r="S40"/>
      <c r="T40" s="234">
        <f t="shared" si="7"/>
        <v>3</v>
      </c>
      <c r="U40" s="138">
        <v>31</v>
      </c>
      <c r="V40" s="139">
        <f t="shared" si="2"/>
        <v>31</v>
      </c>
      <c r="W40" s="27">
        <f t="shared" si="8"/>
        <v>5054616.9359848285</v>
      </c>
      <c r="X40" s="27">
        <f t="shared" si="9"/>
        <v>29485.265459911498</v>
      </c>
      <c r="Y40" s="27">
        <f t="shared" si="10"/>
        <v>5068.8828834573296</v>
      </c>
      <c r="Z40" s="52">
        <f t="shared" si="3"/>
        <v>5049548.053101371</v>
      </c>
    </row>
    <row r="41" spans="3:26" ht="11.5" customHeight="1" x14ac:dyDescent="0.35">
      <c r="C41" s="36" t="s">
        <v>64</v>
      </c>
      <c r="E41" s="40">
        <f>$E$106/$E$40</f>
        <v>-10752</v>
      </c>
      <c r="F41" s="40">
        <f t="shared" ref="F41:K41" si="12">$E$106/$E$40</f>
        <v>-10752</v>
      </c>
      <c r="G41" s="40">
        <f t="shared" si="12"/>
        <v>-10752</v>
      </c>
      <c r="H41" s="40">
        <f t="shared" si="12"/>
        <v>-10752</v>
      </c>
      <c r="I41" s="40">
        <f t="shared" si="12"/>
        <v>-10752</v>
      </c>
      <c r="J41" s="40">
        <f t="shared" si="12"/>
        <v>-10752</v>
      </c>
      <c r="K41" s="41">
        <f t="shared" si="12"/>
        <v>-10752</v>
      </c>
      <c r="N41"/>
      <c r="O41"/>
      <c r="P41"/>
      <c r="Q41"/>
      <c r="R41"/>
      <c r="S41"/>
      <c r="T41" s="234">
        <f t="shared" si="7"/>
        <v>3</v>
      </c>
      <c r="U41" s="138">
        <v>32</v>
      </c>
      <c r="V41" s="139">
        <f t="shared" si="2"/>
        <v>32</v>
      </c>
      <c r="W41" s="27">
        <f t="shared" si="8"/>
        <v>5049548.053101371</v>
      </c>
      <c r="X41" s="27">
        <f t="shared" si="9"/>
        <v>29455.696976424664</v>
      </c>
      <c r="Y41" s="27">
        <f t="shared" si="10"/>
        <v>5098.4513669441631</v>
      </c>
      <c r="Z41" s="52">
        <f t="shared" si="3"/>
        <v>5044449.6017344268</v>
      </c>
    </row>
    <row r="42" spans="3:26" ht="11.5" customHeight="1" x14ac:dyDescent="0.35">
      <c r="C42" s="36" t="s">
        <v>65</v>
      </c>
      <c r="E42" s="12"/>
      <c r="F42" s="40">
        <f>$F$106/$E$40</f>
        <v>-9795.0720000000001</v>
      </c>
      <c r="G42" s="40">
        <f t="shared" ref="G42:K42" si="13">$F$106/$E$40</f>
        <v>-9795.0720000000001</v>
      </c>
      <c r="H42" s="40">
        <f t="shared" si="13"/>
        <v>-9795.0720000000001</v>
      </c>
      <c r="I42" s="40">
        <f t="shared" si="13"/>
        <v>-9795.0720000000001</v>
      </c>
      <c r="J42" s="40">
        <f t="shared" si="13"/>
        <v>-9795.0720000000001</v>
      </c>
      <c r="K42" s="41">
        <f t="shared" si="13"/>
        <v>-9795.0720000000001</v>
      </c>
      <c r="N42"/>
      <c r="O42"/>
      <c r="P42"/>
      <c r="Q42"/>
      <c r="R42"/>
      <c r="S42"/>
      <c r="T42" s="234">
        <f t="shared" si="7"/>
        <v>3</v>
      </c>
      <c r="U42" s="138">
        <v>33</v>
      </c>
      <c r="V42" s="139">
        <f t="shared" si="2"/>
        <v>33</v>
      </c>
      <c r="W42" s="27">
        <f t="shared" si="8"/>
        <v>5044449.6017344268</v>
      </c>
      <c r="X42" s="27">
        <f t="shared" si="9"/>
        <v>29425.956010117487</v>
      </c>
      <c r="Y42" s="27">
        <f t="shared" si="10"/>
        <v>5128.1923332513388</v>
      </c>
      <c r="Z42" s="52">
        <f t="shared" si="3"/>
        <v>5039321.4094011756</v>
      </c>
    </row>
    <row r="43" spans="3:26" ht="11.5" customHeight="1" x14ac:dyDescent="0.35">
      <c r="C43" s="36" t="s">
        <v>66</v>
      </c>
      <c r="E43" s="12"/>
      <c r="F43" s="45"/>
      <c r="G43" s="40">
        <f>$G$106/$E$40</f>
        <v>-10627.653120000001</v>
      </c>
      <c r="H43" s="40">
        <f t="shared" ref="H43:K43" si="14">$G$106/$E$40</f>
        <v>-10627.653120000001</v>
      </c>
      <c r="I43" s="40">
        <f t="shared" si="14"/>
        <v>-10627.653120000001</v>
      </c>
      <c r="J43" s="40">
        <f t="shared" si="14"/>
        <v>-10627.653120000001</v>
      </c>
      <c r="K43" s="41">
        <f t="shared" si="14"/>
        <v>-10627.653120000001</v>
      </c>
      <c r="N43"/>
      <c r="O43"/>
      <c r="P43"/>
      <c r="Q43"/>
      <c r="R43"/>
      <c r="S43"/>
      <c r="T43" s="234">
        <f t="shared" si="7"/>
        <v>3</v>
      </c>
      <c r="U43" s="138">
        <v>34</v>
      </c>
      <c r="V43" s="139">
        <f t="shared" si="2"/>
        <v>34</v>
      </c>
      <c r="W43" s="27">
        <f t="shared" si="8"/>
        <v>5039321.4094011756</v>
      </c>
      <c r="X43" s="27">
        <f t="shared" si="9"/>
        <v>29396.041554840187</v>
      </c>
      <c r="Y43" s="27">
        <f t="shared" si="10"/>
        <v>5158.1067885286375</v>
      </c>
      <c r="Z43" s="52">
        <f t="shared" si="3"/>
        <v>5034163.3026126465</v>
      </c>
    </row>
    <row r="44" spans="3:26" ht="11.5" customHeight="1" x14ac:dyDescent="0.35">
      <c r="C44" s="36" t="s">
        <v>67</v>
      </c>
      <c r="E44" s="12"/>
      <c r="F44" s="45"/>
      <c r="G44" s="45"/>
      <c r="H44" s="40">
        <f>$H$106/$E$40</f>
        <v>-11010.248632320001</v>
      </c>
      <c r="I44" s="40">
        <f t="shared" ref="I44:K44" si="15">$H$106/$E$40</f>
        <v>-11010.248632320001</v>
      </c>
      <c r="J44" s="40">
        <f t="shared" si="15"/>
        <v>-11010.248632320001</v>
      </c>
      <c r="K44" s="41">
        <f t="shared" si="15"/>
        <v>-11010.248632320001</v>
      </c>
      <c r="N44"/>
      <c r="O44"/>
      <c r="P44"/>
      <c r="Q44"/>
      <c r="R44"/>
      <c r="S44"/>
      <c r="T44" s="234">
        <f t="shared" si="7"/>
        <v>3</v>
      </c>
      <c r="U44" s="138">
        <v>35</v>
      </c>
      <c r="V44" s="139">
        <f t="shared" si="2"/>
        <v>35</v>
      </c>
      <c r="W44" s="27">
        <f t="shared" si="8"/>
        <v>5034163.3026126465</v>
      </c>
      <c r="X44" s="27">
        <f t="shared" si="9"/>
        <v>29365.952598573771</v>
      </c>
      <c r="Y44" s="27">
        <f t="shared" si="10"/>
        <v>5188.1957447950545</v>
      </c>
      <c r="Z44" s="52">
        <f t="shared" si="3"/>
        <v>5028975.1068678517</v>
      </c>
    </row>
    <row r="45" spans="3:26" ht="11.5" customHeight="1" x14ac:dyDescent="0.35">
      <c r="C45" s="36" t="s">
        <v>68</v>
      </c>
      <c r="E45" s="12"/>
      <c r="F45" s="45"/>
      <c r="G45" s="45"/>
      <c r="H45" s="45"/>
      <c r="I45" s="40">
        <f>$I$106/$E$40</f>
        <v>-13157.247115622402</v>
      </c>
      <c r="J45" s="40">
        <f t="shared" ref="J45:K45" si="16">$I$106/$E$40</f>
        <v>-13157.247115622402</v>
      </c>
      <c r="K45" s="41">
        <f t="shared" si="16"/>
        <v>-13157.247115622402</v>
      </c>
      <c r="N45"/>
      <c r="O45"/>
      <c r="P45"/>
      <c r="Q45"/>
      <c r="R45"/>
      <c r="S45"/>
      <c r="T45" s="234">
        <f t="shared" si="7"/>
        <v>3</v>
      </c>
      <c r="U45" s="138">
        <v>36</v>
      </c>
      <c r="V45" s="139">
        <f t="shared" si="2"/>
        <v>36</v>
      </c>
      <c r="W45" s="27">
        <f t="shared" si="8"/>
        <v>5028975.1068678517</v>
      </c>
      <c r="X45" s="27">
        <f t="shared" si="9"/>
        <v>29335.688123395797</v>
      </c>
      <c r="Y45" s="27">
        <f t="shared" si="10"/>
        <v>5218.4602199730271</v>
      </c>
      <c r="Z45" s="52">
        <f t="shared" si="3"/>
        <v>5023756.6466478789</v>
      </c>
    </row>
    <row r="46" spans="3:26" ht="11.5" customHeight="1" x14ac:dyDescent="0.35">
      <c r="C46" s="36" t="s">
        <v>69</v>
      </c>
      <c r="E46" s="12"/>
      <c r="F46" s="45"/>
      <c r="G46" s="45"/>
      <c r="H46" s="45"/>
      <c r="I46" s="45"/>
      <c r="J46" s="40">
        <f>$J$106/$E$40</f>
        <v>-10275.809997301096</v>
      </c>
      <c r="K46" s="41">
        <f t="shared" ref="K46" si="17">$J$106/$E$40</f>
        <v>-10275.809997301096</v>
      </c>
      <c r="N46"/>
      <c r="O46"/>
      <c r="P46"/>
      <c r="Q46"/>
      <c r="R46"/>
      <c r="S46"/>
      <c r="T46" s="234">
        <f t="shared" si="7"/>
        <v>4</v>
      </c>
      <c r="U46" s="138">
        <v>37</v>
      </c>
      <c r="V46" s="139">
        <f t="shared" si="2"/>
        <v>37</v>
      </c>
      <c r="W46" s="27">
        <f t="shared" si="8"/>
        <v>5023756.6466478789</v>
      </c>
      <c r="X46" s="27">
        <f t="shared" si="9"/>
        <v>29305.24710544596</v>
      </c>
      <c r="Y46" s="27">
        <f t="shared" si="10"/>
        <v>5248.9012379228679</v>
      </c>
      <c r="Z46" s="52">
        <f t="shared" si="3"/>
        <v>5018507.7454099562</v>
      </c>
    </row>
    <row r="47" spans="3:26" ht="11.5" customHeight="1" x14ac:dyDescent="0.35">
      <c r="C47" s="36" t="s">
        <v>70</v>
      </c>
      <c r="E47" s="13"/>
      <c r="F47" s="46"/>
      <c r="G47" s="46"/>
      <c r="H47" s="46"/>
      <c r="I47" s="46"/>
      <c r="J47" s="46"/>
      <c r="K47" s="47">
        <f>$K$106/$E$40</f>
        <v>-10029.19055736587</v>
      </c>
      <c r="N47"/>
      <c r="O47"/>
      <c r="P47"/>
      <c r="Q47"/>
      <c r="R47"/>
      <c r="S47"/>
      <c r="T47" s="234">
        <f t="shared" si="7"/>
        <v>4</v>
      </c>
      <c r="U47" s="138">
        <v>38</v>
      </c>
      <c r="V47" s="139">
        <f t="shared" si="2"/>
        <v>38</v>
      </c>
      <c r="W47" s="27">
        <f t="shared" si="8"/>
        <v>5018507.7454099562</v>
      </c>
      <c r="X47" s="27">
        <f t="shared" si="9"/>
        <v>29274.628514891407</v>
      </c>
      <c r="Y47" s="27">
        <f t="shared" si="10"/>
        <v>5279.5198284774197</v>
      </c>
      <c r="Z47" s="52">
        <f t="shared" si="3"/>
        <v>5013228.2255814783</v>
      </c>
    </row>
    <row r="48" spans="3:26" ht="11.5" customHeight="1" x14ac:dyDescent="0.35">
      <c r="C48" s="48" t="s">
        <v>71</v>
      </c>
      <c r="E48" s="38">
        <f>SUM(E41:E47)</f>
        <v>-10752</v>
      </c>
      <c r="F48" s="38">
        <f t="shared" ref="F48:K48" si="18">SUM(F41:F47)</f>
        <v>-20547.072</v>
      </c>
      <c r="G48" s="38">
        <f t="shared" si="18"/>
        <v>-31174.725120000003</v>
      </c>
      <c r="H48" s="38">
        <f t="shared" si="18"/>
        <v>-42184.973752320002</v>
      </c>
      <c r="I48" s="38">
        <f t="shared" si="18"/>
        <v>-55342.220867942407</v>
      </c>
      <c r="J48" s="38">
        <f t="shared" si="18"/>
        <v>-65618.030865243505</v>
      </c>
      <c r="K48" s="39">
        <f t="shared" si="18"/>
        <v>-75647.221422609378</v>
      </c>
      <c r="N48"/>
      <c r="O48"/>
      <c r="P48"/>
      <c r="Q48"/>
      <c r="R48"/>
      <c r="S48"/>
      <c r="T48" s="234">
        <f t="shared" si="7"/>
        <v>4</v>
      </c>
      <c r="U48" s="138">
        <v>39</v>
      </c>
      <c r="V48" s="139">
        <f t="shared" si="2"/>
        <v>39</v>
      </c>
      <c r="W48" s="27">
        <f t="shared" si="8"/>
        <v>5013228.2255814783</v>
      </c>
      <c r="X48" s="27">
        <f t="shared" si="9"/>
        <v>29243.831315891955</v>
      </c>
      <c r="Y48" s="27">
        <f t="shared" si="10"/>
        <v>5310.3170274768709</v>
      </c>
      <c r="Z48" s="52">
        <f t="shared" si="3"/>
        <v>5007917.9085540017</v>
      </c>
    </row>
    <row r="49" spans="3:26" ht="11.5" customHeight="1" x14ac:dyDescent="0.35">
      <c r="C49" s="37"/>
      <c r="E49" s="40"/>
      <c r="F49" s="40"/>
      <c r="G49" s="40"/>
      <c r="H49" s="40"/>
      <c r="I49" s="40"/>
      <c r="J49" s="40"/>
      <c r="K49" s="41"/>
      <c r="N49"/>
      <c r="O49"/>
      <c r="P49"/>
      <c r="Q49"/>
      <c r="R49"/>
      <c r="S49"/>
      <c r="T49" s="234">
        <f t="shared" si="7"/>
        <v>4</v>
      </c>
      <c r="U49" s="138">
        <v>40</v>
      </c>
      <c r="V49" s="139">
        <f t="shared" si="2"/>
        <v>40</v>
      </c>
      <c r="W49" s="27">
        <f t="shared" si="8"/>
        <v>5007917.9085540017</v>
      </c>
      <c r="X49" s="27">
        <f t="shared" si="9"/>
        <v>29212.854466565008</v>
      </c>
      <c r="Y49" s="27">
        <f t="shared" si="10"/>
        <v>5341.2938768038184</v>
      </c>
      <c r="Z49" s="52">
        <f t="shared" si="3"/>
        <v>5002576.6146771982</v>
      </c>
    </row>
    <row r="50" spans="3:26" ht="11.5" customHeight="1" x14ac:dyDescent="0.35">
      <c r="C50" s="49" t="s">
        <v>28</v>
      </c>
      <c r="D50" s="21"/>
      <c r="E50" s="42">
        <f>E38+E48</f>
        <v>-45752</v>
      </c>
      <c r="F50" s="42">
        <f t="shared" ref="F50:K50" si="19">F38+F48</f>
        <v>-58557.072</v>
      </c>
      <c r="G50" s="42">
        <f t="shared" si="19"/>
        <v>-73137.765119999996</v>
      </c>
      <c r="H50" s="42">
        <f t="shared" si="19"/>
        <v>-79993.672792319994</v>
      </c>
      <c r="I50" s="42">
        <f t="shared" si="19"/>
        <v>-89370.050003942408</v>
      </c>
      <c r="J50" s="42">
        <f t="shared" si="19"/>
        <v>-96855.578012091515</v>
      </c>
      <c r="K50" s="43">
        <f t="shared" si="19"/>
        <v>-104354.52725056269</v>
      </c>
      <c r="N50"/>
      <c r="O50"/>
      <c r="P50"/>
      <c r="Q50"/>
      <c r="R50"/>
      <c r="S50"/>
      <c r="T50" s="234">
        <f t="shared" si="7"/>
        <v>4</v>
      </c>
      <c r="U50" s="138">
        <v>41</v>
      </c>
      <c r="V50" s="139">
        <f t="shared" si="2"/>
        <v>41</v>
      </c>
      <c r="W50" s="27">
        <f t="shared" si="8"/>
        <v>5002576.6146771982</v>
      </c>
      <c r="X50" s="27">
        <f t="shared" si="9"/>
        <v>29181.696918950318</v>
      </c>
      <c r="Y50" s="27">
        <f t="shared" si="10"/>
        <v>5372.4514244185084</v>
      </c>
      <c r="Z50" s="52">
        <f t="shared" si="3"/>
        <v>4997204.1632527793</v>
      </c>
    </row>
    <row r="51" spans="3:26" x14ac:dyDescent="0.3">
      <c r="C51" s="25"/>
      <c r="T51" s="234">
        <f t="shared" si="7"/>
        <v>4</v>
      </c>
      <c r="U51" s="138">
        <v>42</v>
      </c>
      <c r="V51" s="139">
        <f t="shared" si="2"/>
        <v>42</v>
      </c>
      <c r="W51" s="27">
        <f t="shared" si="8"/>
        <v>4997204.1632527793</v>
      </c>
      <c r="X51" s="27">
        <f t="shared" si="9"/>
        <v>29150.357618974544</v>
      </c>
      <c r="Y51" s="27">
        <f t="shared" si="10"/>
        <v>5403.7907243942818</v>
      </c>
      <c r="Z51" s="52">
        <f t="shared" si="3"/>
        <v>4991800.3725283854</v>
      </c>
    </row>
    <row r="52" spans="3:26" ht="13" x14ac:dyDescent="0.3">
      <c r="C52" s="26" t="s">
        <v>204</v>
      </c>
      <c r="E52" s="214">
        <v>1</v>
      </c>
      <c r="F52" s="214">
        <v>2</v>
      </c>
      <c r="G52" s="214">
        <v>3</v>
      </c>
      <c r="H52" s="214">
        <v>4</v>
      </c>
      <c r="I52" s="214">
        <v>5</v>
      </c>
      <c r="J52" s="214">
        <v>6</v>
      </c>
      <c r="K52" s="214">
        <v>7</v>
      </c>
      <c r="T52" s="234">
        <f t="shared" si="7"/>
        <v>4</v>
      </c>
      <c r="U52" s="138">
        <v>43</v>
      </c>
      <c r="V52" s="139">
        <f t="shared" si="2"/>
        <v>43</v>
      </c>
      <c r="W52" s="27">
        <f t="shared" si="8"/>
        <v>4991800.3725283854</v>
      </c>
      <c r="X52" s="27">
        <f t="shared" si="9"/>
        <v>29118.835506415577</v>
      </c>
      <c r="Y52" s="27">
        <f t="shared" si="10"/>
        <v>5435.3128369532496</v>
      </c>
      <c r="Z52" s="52">
        <f t="shared" si="3"/>
        <v>4986365.0596914319</v>
      </c>
    </row>
    <row r="53" spans="3:26" x14ac:dyDescent="0.3">
      <c r="C53" s="171"/>
      <c r="D53" s="18"/>
      <c r="E53" s="18"/>
      <c r="F53" s="18"/>
      <c r="G53" s="18"/>
      <c r="H53" s="18"/>
      <c r="I53" s="18"/>
      <c r="J53" s="18"/>
      <c r="K53" s="218"/>
      <c r="T53" s="234">
        <f t="shared" si="7"/>
        <v>4</v>
      </c>
      <c r="U53" s="138">
        <v>44</v>
      </c>
      <c r="V53" s="139">
        <f t="shared" si="2"/>
        <v>44</v>
      </c>
      <c r="W53" s="27">
        <f t="shared" si="8"/>
        <v>4986365.0596914319</v>
      </c>
      <c r="X53" s="27">
        <f t="shared" si="9"/>
        <v>29087.129514866683</v>
      </c>
      <c r="Y53" s="27">
        <f t="shared" si="10"/>
        <v>5467.0188285021441</v>
      </c>
      <c r="Z53" s="52">
        <f t="shared" si="3"/>
        <v>4980898.04086293</v>
      </c>
    </row>
    <row r="54" spans="3:26" x14ac:dyDescent="0.3">
      <c r="C54" s="172" t="s">
        <v>121</v>
      </c>
      <c r="E54" s="313">
        <v>1</v>
      </c>
      <c r="F54" s="313"/>
      <c r="G54" s="206"/>
      <c r="H54" s="179"/>
      <c r="I54" s="16"/>
      <c r="J54" s="173"/>
      <c r="K54" s="180"/>
      <c r="T54" s="234">
        <f t="shared" si="7"/>
        <v>4</v>
      </c>
      <c r="U54" s="138">
        <v>45</v>
      </c>
      <c r="V54" s="139">
        <f t="shared" si="2"/>
        <v>45</v>
      </c>
      <c r="W54" s="27">
        <f t="shared" si="8"/>
        <v>4980898.04086293</v>
      </c>
      <c r="X54" s="27">
        <f t="shared" si="9"/>
        <v>29055.238571700422</v>
      </c>
      <c r="Y54" s="27">
        <f t="shared" si="10"/>
        <v>5498.9097716684046</v>
      </c>
      <c r="Z54" s="52">
        <f t="shared" si="3"/>
        <v>4975399.1310912613</v>
      </c>
    </row>
    <row r="55" spans="3:26" x14ac:dyDescent="0.3">
      <c r="C55" s="174" t="s">
        <v>122</v>
      </c>
      <c r="E55" s="219">
        <f>$E$104/$E$54</f>
        <v>-20458</v>
      </c>
      <c r="F55" s="178"/>
      <c r="G55" s="178"/>
      <c r="H55" s="178"/>
      <c r="I55" s="178"/>
      <c r="J55" s="178"/>
      <c r="K55" s="181"/>
      <c r="T55" s="234">
        <f t="shared" si="7"/>
        <v>4</v>
      </c>
      <c r="U55" s="138">
        <v>46</v>
      </c>
      <c r="V55" s="139">
        <f t="shared" si="2"/>
        <v>46</v>
      </c>
      <c r="W55" s="27">
        <f t="shared" si="8"/>
        <v>4975399.1310912613</v>
      </c>
      <c r="X55" s="27">
        <f t="shared" si="9"/>
        <v>29023.161598032355</v>
      </c>
      <c r="Y55" s="27">
        <f t="shared" si="10"/>
        <v>5530.9867453364714</v>
      </c>
      <c r="Z55" s="52">
        <f t="shared" si="3"/>
        <v>4969868.1443459252</v>
      </c>
    </row>
    <row r="56" spans="3:26" x14ac:dyDescent="0.3">
      <c r="C56" s="174" t="s">
        <v>123</v>
      </c>
      <c r="E56" s="178"/>
      <c r="F56" s="219">
        <f>$F$104/$E$54</f>
        <v>-25981.66</v>
      </c>
      <c r="G56" s="178"/>
      <c r="H56" s="178"/>
      <c r="I56" s="178"/>
      <c r="J56" s="178"/>
      <c r="K56" s="181"/>
      <c r="T56" s="234">
        <f t="shared" si="7"/>
        <v>4</v>
      </c>
      <c r="U56" s="138">
        <v>47</v>
      </c>
      <c r="V56" s="139">
        <f t="shared" si="2"/>
        <v>47</v>
      </c>
      <c r="W56" s="27">
        <f t="shared" si="8"/>
        <v>4969868.1443459252</v>
      </c>
      <c r="X56" s="27">
        <f t="shared" si="9"/>
        <v>28990.89750868456</v>
      </c>
      <c r="Y56" s="27">
        <f t="shared" si="10"/>
        <v>5563.250834684266</v>
      </c>
      <c r="Z56" s="52">
        <f t="shared" si="3"/>
        <v>4964304.8935112413</v>
      </c>
    </row>
    <row r="57" spans="3:26" x14ac:dyDescent="0.3">
      <c r="C57" s="174" t="s">
        <v>124</v>
      </c>
      <c r="E57" s="178"/>
      <c r="F57" s="178"/>
      <c r="G57" s="219">
        <f>$G$104/$E$54</f>
        <v>-28787.679280000004</v>
      </c>
      <c r="H57" s="178"/>
      <c r="I57" s="178"/>
      <c r="J57" s="178"/>
      <c r="K57" s="181"/>
      <c r="T57" s="234">
        <f t="shared" si="7"/>
        <v>4</v>
      </c>
      <c r="U57" s="138">
        <v>48</v>
      </c>
      <c r="V57" s="139">
        <f t="shared" si="2"/>
        <v>48</v>
      </c>
      <c r="W57" s="27">
        <f t="shared" si="8"/>
        <v>4964304.8935112413</v>
      </c>
      <c r="X57" s="27">
        <f t="shared" si="9"/>
        <v>28958.445212148901</v>
      </c>
      <c r="Y57" s="27">
        <f t="shared" si="10"/>
        <v>5595.703131219926</v>
      </c>
      <c r="Z57" s="52">
        <f t="shared" si="3"/>
        <v>4958709.190380021</v>
      </c>
    </row>
    <row r="58" spans="3:26" x14ac:dyDescent="0.3">
      <c r="C58" s="174" t="s">
        <v>125</v>
      </c>
      <c r="E58" s="178"/>
      <c r="F58" s="178"/>
      <c r="G58" s="178"/>
      <c r="H58" s="219">
        <f>$H$104/$E$54</f>
        <v>-33969.461550400003</v>
      </c>
      <c r="I58" s="178"/>
      <c r="J58" s="178"/>
      <c r="K58" s="181"/>
      <c r="T58" s="234">
        <f t="shared" si="7"/>
        <v>5</v>
      </c>
      <c r="U58" s="138">
        <v>49</v>
      </c>
      <c r="V58" s="139">
        <f t="shared" si="2"/>
        <v>49</v>
      </c>
      <c r="W58" s="27">
        <f t="shared" si="8"/>
        <v>4958709.190380021</v>
      </c>
      <c r="X58" s="27">
        <f t="shared" si="9"/>
        <v>28925.803610550116</v>
      </c>
      <c r="Y58" s="27">
        <f t="shared" si="10"/>
        <v>5628.3447328187094</v>
      </c>
      <c r="Z58" s="52">
        <f t="shared" si="3"/>
        <v>4953080.8456472019</v>
      </c>
    </row>
    <row r="59" spans="3:26" x14ac:dyDescent="0.3">
      <c r="C59" s="174" t="s">
        <v>126</v>
      </c>
      <c r="E59" s="178"/>
      <c r="F59" s="178"/>
      <c r="G59" s="178"/>
      <c r="H59" s="178"/>
      <c r="I59" s="219">
        <f>$I$104/$E$54</f>
        <v>-33391.980704043206</v>
      </c>
      <c r="J59" s="178"/>
      <c r="K59" s="181"/>
      <c r="T59" s="234">
        <f t="shared" si="7"/>
        <v>5</v>
      </c>
      <c r="U59" s="138">
        <v>50</v>
      </c>
      <c r="V59" s="139">
        <f t="shared" si="2"/>
        <v>50</v>
      </c>
      <c r="W59" s="27">
        <f t="shared" si="8"/>
        <v>4953080.8456472019</v>
      </c>
      <c r="X59" s="27">
        <f t="shared" si="9"/>
        <v>28892.971599608674</v>
      </c>
      <c r="Y59" s="27">
        <f t="shared" si="10"/>
        <v>5661.1767437601511</v>
      </c>
      <c r="Z59" s="52">
        <f t="shared" si="3"/>
        <v>4947419.6689034421</v>
      </c>
    </row>
    <row r="60" spans="3:26" x14ac:dyDescent="0.3">
      <c r="C60" s="174" t="s">
        <v>128</v>
      </c>
      <c r="E60" s="189"/>
      <c r="F60" s="189"/>
      <c r="G60" s="189"/>
      <c r="H60" s="189"/>
      <c r="I60" s="189"/>
      <c r="J60" s="220">
        <f>$J$104/$E$54</f>
        <v>-28449.967559844812</v>
      </c>
      <c r="K60" s="235"/>
      <c r="T60" s="234">
        <f t="shared" si="7"/>
        <v>5</v>
      </c>
      <c r="U60" s="138">
        <v>51</v>
      </c>
      <c r="V60" s="139">
        <f t="shared" si="2"/>
        <v>51</v>
      </c>
      <c r="W60" s="27">
        <f t="shared" si="8"/>
        <v>4947419.6689034421</v>
      </c>
      <c r="X60" s="27">
        <f t="shared" si="9"/>
        <v>28859.948068603408</v>
      </c>
      <c r="Y60" s="27">
        <f t="shared" si="10"/>
        <v>5694.2002747654187</v>
      </c>
      <c r="Z60" s="52">
        <f t="shared" si="3"/>
        <v>4941725.4686286766</v>
      </c>
    </row>
    <row r="61" spans="3:26" x14ac:dyDescent="0.3">
      <c r="C61" s="176" t="s">
        <v>127</v>
      </c>
      <c r="D61" s="21"/>
      <c r="E61" s="177">
        <f>SUM(E55:E60)</f>
        <v>-20458</v>
      </c>
      <c r="F61" s="177">
        <f t="shared" ref="F61:J61" si="20">SUM(F55:F60)</f>
        <v>-25981.66</v>
      </c>
      <c r="G61" s="177">
        <f t="shared" si="20"/>
        <v>-28787.679280000004</v>
      </c>
      <c r="H61" s="177">
        <f t="shared" si="20"/>
        <v>-33969.461550400003</v>
      </c>
      <c r="I61" s="177">
        <f t="shared" si="20"/>
        <v>-33391.980704043206</v>
      </c>
      <c r="J61" s="177">
        <f t="shared" si="20"/>
        <v>-28449.967559844812</v>
      </c>
      <c r="K61" s="43">
        <f>SUM(K55:K60)</f>
        <v>0</v>
      </c>
      <c r="T61" s="234">
        <f t="shared" si="7"/>
        <v>5</v>
      </c>
      <c r="U61" s="138">
        <v>52</v>
      </c>
      <c r="V61" s="139">
        <f t="shared" si="2"/>
        <v>52</v>
      </c>
      <c r="W61" s="27">
        <f t="shared" si="8"/>
        <v>4941725.4686286766</v>
      </c>
      <c r="X61" s="27">
        <f t="shared" si="9"/>
        <v>28826.731900333943</v>
      </c>
      <c r="Y61" s="27">
        <f t="shared" si="10"/>
        <v>5727.4164430348828</v>
      </c>
      <c r="Z61" s="52">
        <f t="shared" si="3"/>
        <v>4935998.0521856416</v>
      </c>
    </row>
    <row r="62" spans="3:26" x14ac:dyDescent="0.3">
      <c r="C62" s="212" t="s">
        <v>183</v>
      </c>
      <c r="E62" s="222">
        <f t="shared" ref="E62:K62" si="21">(D62+E104)*IF(E52&gt;$D$3,0,1)</f>
        <v>-20458</v>
      </c>
      <c r="F62" s="222">
        <f t="shared" si="21"/>
        <v>-46439.66</v>
      </c>
      <c r="G62" s="222">
        <f t="shared" si="21"/>
        <v>-75227.339280000015</v>
      </c>
      <c r="H62" s="222">
        <f t="shared" si="21"/>
        <v>-109196.80083040003</v>
      </c>
      <c r="I62" s="222">
        <f t="shared" si="21"/>
        <v>-142588.78153444323</v>
      </c>
      <c r="J62" s="222">
        <f t="shared" si="21"/>
        <v>-171038.74909428804</v>
      </c>
      <c r="K62" s="223">
        <f t="shared" si="21"/>
        <v>0</v>
      </c>
      <c r="T62" s="234">
        <f t="shared" si="7"/>
        <v>5</v>
      </c>
      <c r="U62" s="138">
        <v>53</v>
      </c>
      <c r="V62" s="139">
        <f t="shared" si="2"/>
        <v>53</v>
      </c>
      <c r="W62" s="27">
        <f t="shared" si="8"/>
        <v>4935998.0521856416</v>
      </c>
      <c r="X62" s="27">
        <f t="shared" si="9"/>
        <v>28793.321971082907</v>
      </c>
      <c r="Y62" s="27">
        <f t="shared" si="10"/>
        <v>5760.826372285921</v>
      </c>
      <c r="Z62" s="52">
        <f t="shared" si="3"/>
        <v>4930237.2258133553</v>
      </c>
    </row>
    <row r="63" spans="3:26" x14ac:dyDescent="0.3">
      <c r="C63" s="210" t="s">
        <v>181</v>
      </c>
      <c r="E63" s="222">
        <f>(D63+E61)*IF(E52&gt;$D$3,0,1)</f>
        <v>-20458</v>
      </c>
      <c r="F63" s="222">
        <f t="shared" ref="F63:K63" si="22">(E63+F61)*IF(F52&gt;$D$3,0,1)</f>
        <v>-46439.66</v>
      </c>
      <c r="G63" s="222">
        <f t="shared" si="22"/>
        <v>-75227.339280000015</v>
      </c>
      <c r="H63" s="222">
        <f t="shared" si="22"/>
        <v>-109196.80083040003</v>
      </c>
      <c r="I63" s="222">
        <f t="shared" si="22"/>
        <v>-142588.78153444323</v>
      </c>
      <c r="J63" s="222">
        <f t="shared" si="22"/>
        <v>-171038.74909428804</v>
      </c>
      <c r="K63" s="223">
        <f t="shared" si="22"/>
        <v>0</v>
      </c>
      <c r="T63" s="234">
        <f t="shared" si="7"/>
        <v>5</v>
      </c>
      <c r="U63" s="138">
        <v>54</v>
      </c>
      <c r="V63" s="139">
        <f t="shared" si="2"/>
        <v>54</v>
      </c>
      <c r="W63" s="27">
        <f t="shared" si="8"/>
        <v>4930237.2258133553</v>
      </c>
      <c r="X63" s="27">
        <f t="shared" si="9"/>
        <v>28759.717150577904</v>
      </c>
      <c r="Y63" s="27">
        <f t="shared" si="10"/>
        <v>5794.4311927909221</v>
      </c>
      <c r="Z63" s="52">
        <f t="shared" si="3"/>
        <v>4924442.7946205642</v>
      </c>
    </row>
    <row r="64" spans="3:26" x14ac:dyDescent="0.3">
      <c r="C64" s="211" t="s">
        <v>182</v>
      </c>
      <c r="D64" s="21"/>
      <c r="E64" s="175">
        <f>-E62+E63</f>
        <v>0</v>
      </c>
      <c r="F64" s="175">
        <f t="shared" ref="F64:K64" si="23">-F62+F63</f>
        <v>0</v>
      </c>
      <c r="G64" s="175">
        <f t="shared" si="23"/>
        <v>0</v>
      </c>
      <c r="H64" s="175">
        <f t="shared" si="23"/>
        <v>0</v>
      </c>
      <c r="I64" s="175">
        <f t="shared" si="23"/>
        <v>0</v>
      </c>
      <c r="J64" s="175">
        <f t="shared" si="23"/>
        <v>0</v>
      </c>
      <c r="K64" s="182">
        <f t="shared" si="23"/>
        <v>0</v>
      </c>
      <c r="T64" s="234">
        <f t="shared" si="7"/>
        <v>5</v>
      </c>
      <c r="U64" s="138">
        <v>55</v>
      </c>
      <c r="V64" s="139">
        <f t="shared" si="2"/>
        <v>55</v>
      </c>
      <c r="W64" s="27">
        <f t="shared" si="8"/>
        <v>4924442.7946205642</v>
      </c>
      <c r="X64" s="27">
        <f t="shared" si="9"/>
        <v>28725.916301953293</v>
      </c>
      <c r="Y64" s="27">
        <f t="shared" si="10"/>
        <v>5828.2320414155347</v>
      </c>
      <c r="Z64" s="52">
        <f t="shared" si="3"/>
        <v>4918614.5625791484</v>
      </c>
    </row>
    <row r="65" spans="3:26" x14ac:dyDescent="0.3">
      <c r="C65" s="25"/>
      <c r="T65" s="234">
        <f t="shared" si="7"/>
        <v>5</v>
      </c>
      <c r="U65" s="138">
        <v>56</v>
      </c>
      <c r="V65" s="139">
        <f t="shared" si="2"/>
        <v>56</v>
      </c>
      <c r="W65" s="27">
        <f t="shared" si="8"/>
        <v>4918614.5625791484</v>
      </c>
      <c r="X65" s="27">
        <f t="shared" si="9"/>
        <v>28691.9182817117</v>
      </c>
      <c r="Y65" s="27">
        <f t="shared" si="10"/>
        <v>5862.2300616571256</v>
      </c>
      <c r="Z65" s="52">
        <f t="shared" si="3"/>
        <v>4912752.3325174917</v>
      </c>
    </row>
    <row r="66" spans="3:26" ht="13" x14ac:dyDescent="0.3">
      <c r="C66" s="26" t="s">
        <v>180</v>
      </c>
      <c r="E66" s="213">
        <v>1</v>
      </c>
      <c r="F66" s="213">
        <v>2</v>
      </c>
      <c r="G66" s="213">
        <v>3</v>
      </c>
      <c r="H66" s="213">
        <v>4</v>
      </c>
      <c r="I66" s="213">
        <v>5</v>
      </c>
      <c r="J66" s="213">
        <v>6</v>
      </c>
      <c r="K66" s="213">
        <v>7</v>
      </c>
      <c r="T66" s="234">
        <f t="shared" si="7"/>
        <v>5</v>
      </c>
      <c r="U66" s="138">
        <v>57</v>
      </c>
      <c r="V66" s="139">
        <f t="shared" si="2"/>
        <v>57</v>
      </c>
      <c r="W66" s="27">
        <f t="shared" si="8"/>
        <v>4912752.3325174917</v>
      </c>
      <c r="X66" s="27">
        <f t="shared" si="9"/>
        <v>28657.721939685365</v>
      </c>
      <c r="Y66" s="27">
        <f t="shared" si="10"/>
        <v>5896.4264036834602</v>
      </c>
      <c r="Z66" s="52">
        <f t="shared" si="3"/>
        <v>4906855.906113808</v>
      </c>
    </row>
    <row r="67" spans="3:26" x14ac:dyDescent="0.3">
      <c r="C67" s="171"/>
      <c r="D67" s="18"/>
      <c r="E67" s="18"/>
      <c r="F67" s="18"/>
      <c r="G67" s="18"/>
      <c r="H67" s="18"/>
      <c r="I67" s="18"/>
      <c r="J67" s="18"/>
      <c r="K67" s="218"/>
      <c r="T67" s="234">
        <f t="shared" si="7"/>
        <v>5</v>
      </c>
      <c r="U67" s="138">
        <v>58</v>
      </c>
      <c r="V67" s="139">
        <f t="shared" si="2"/>
        <v>58</v>
      </c>
      <c r="W67" s="27">
        <f t="shared" si="8"/>
        <v>4906855.906113808</v>
      </c>
      <c r="X67" s="27">
        <f t="shared" si="9"/>
        <v>28623.326118997215</v>
      </c>
      <c r="Y67" s="27">
        <f t="shared" si="10"/>
        <v>5930.8222243716127</v>
      </c>
      <c r="Z67" s="52">
        <f t="shared" si="3"/>
        <v>4900925.083889436</v>
      </c>
    </row>
    <row r="68" spans="3:26" x14ac:dyDescent="0.3">
      <c r="C68" s="174" t="s">
        <v>184</v>
      </c>
      <c r="E68" s="16">
        <f>-$E$8/$D$12*IF(E66&gt;$D$3,0,1)</f>
        <v>-7419.6428571428569</v>
      </c>
      <c r="F68" s="16">
        <f t="shared" ref="F68:K68" si="24">-$E$8/$D$12*IF(F66&gt;$D$3,0,1)</f>
        <v>-7419.6428571428569</v>
      </c>
      <c r="G68" s="16">
        <f t="shared" si="24"/>
        <v>-7419.6428571428569</v>
      </c>
      <c r="H68" s="16">
        <f t="shared" si="24"/>
        <v>-7419.6428571428569</v>
      </c>
      <c r="I68" s="16">
        <f t="shared" si="24"/>
        <v>-7419.6428571428569</v>
      </c>
      <c r="J68" s="16">
        <f t="shared" si="24"/>
        <v>-7419.6428571428569</v>
      </c>
      <c r="K68" s="19">
        <f t="shared" si="24"/>
        <v>0</v>
      </c>
      <c r="T68" s="234">
        <f t="shared" si="7"/>
        <v>5</v>
      </c>
      <c r="U68" s="138">
        <v>59</v>
      </c>
      <c r="V68" s="139">
        <f t="shared" si="2"/>
        <v>59</v>
      </c>
      <c r="W68" s="27">
        <f t="shared" si="8"/>
        <v>4900925.083889436</v>
      </c>
      <c r="X68" s="27">
        <f t="shared" si="9"/>
        <v>28588.729656021715</v>
      </c>
      <c r="Y68" s="27">
        <f t="shared" si="10"/>
        <v>5965.4186873471135</v>
      </c>
      <c r="Z68" s="52">
        <f t="shared" si="3"/>
        <v>4894959.6652020887</v>
      </c>
    </row>
    <row r="69" spans="3:26" x14ac:dyDescent="0.3">
      <c r="C69" s="210" t="s">
        <v>181</v>
      </c>
      <c r="E69" s="115">
        <f>(D69+E68)*IF(E66&gt;$D$3,0,1)</f>
        <v>-7419.6428571428569</v>
      </c>
      <c r="F69" s="115">
        <f t="shared" ref="F69:K69" si="25">(E69+F68)*IF(F66&gt;$D$3,0,1)</f>
        <v>-14839.285714285714</v>
      </c>
      <c r="G69" s="115">
        <f t="shared" si="25"/>
        <v>-22258.928571428572</v>
      </c>
      <c r="H69" s="115">
        <f t="shared" si="25"/>
        <v>-29678.571428571428</v>
      </c>
      <c r="I69" s="115">
        <f t="shared" si="25"/>
        <v>-37098.214285714283</v>
      </c>
      <c r="J69" s="115">
        <f t="shared" si="25"/>
        <v>-44517.857142857138</v>
      </c>
      <c r="K69" s="221">
        <f t="shared" si="25"/>
        <v>0</v>
      </c>
      <c r="T69" s="234">
        <f t="shared" si="7"/>
        <v>5</v>
      </c>
      <c r="U69" s="138">
        <v>60</v>
      </c>
      <c r="V69" s="139">
        <f t="shared" si="2"/>
        <v>60</v>
      </c>
      <c r="W69" s="27">
        <f t="shared" si="8"/>
        <v>4894959.6652020887</v>
      </c>
      <c r="X69" s="27">
        <f t="shared" si="9"/>
        <v>28553.931380345522</v>
      </c>
      <c r="Y69" s="27">
        <f t="shared" si="10"/>
        <v>6000.2169630233047</v>
      </c>
      <c r="Z69" s="52">
        <f t="shared" si="3"/>
        <v>4888959.4482390657</v>
      </c>
    </row>
    <row r="70" spans="3:26" x14ac:dyDescent="0.3">
      <c r="C70" s="211" t="s">
        <v>182</v>
      </c>
      <c r="D70" s="21"/>
      <c r="E70" s="175">
        <f>($E$8+E69)*IF(E66&gt;$D$3,0,1)</f>
        <v>44517.857142857145</v>
      </c>
      <c r="F70" s="175">
        <f t="shared" ref="F70:K70" si="26">($E$8+F69)*IF(F66&gt;$D$3,0,1)</f>
        <v>37098.21428571429</v>
      </c>
      <c r="G70" s="175">
        <f t="shared" si="26"/>
        <v>29678.571428571428</v>
      </c>
      <c r="H70" s="175">
        <f t="shared" si="26"/>
        <v>22258.928571428572</v>
      </c>
      <c r="I70" s="175">
        <f t="shared" si="26"/>
        <v>14839.285714285717</v>
      </c>
      <c r="J70" s="175">
        <f t="shared" si="26"/>
        <v>7419.6428571428623</v>
      </c>
      <c r="K70" s="182">
        <f t="shared" si="26"/>
        <v>0</v>
      </c>
      <c r="T70" s="234">
        <f t="shared" si="7"/>
        <v>6</v>
      </c>
      <c r="U70" s="138">
        <v>61</v>
      </c>
      <c r="V70" s="139">
        <f t="shared" si="2"/>
        <v>61</v>
      </c>
      <c r="W70" s="27">
        <f t="shared" si="8"/>
        <v>4888959.4482390657</v>
      </c>
      <c r="X70" s="27">
        <f t="shared" si="9"/>
        <v>28518.930114727886</v>
      </c>
      <c r="Y70" s="27">
        <f t="shared" si="10"/>
        <v>6035.2182286409416</v>
      </c>
      <c r="Z70" s="52">
        <f t="shared" si="3"/>
        <v>4882924.2300104247</v>
      </c>
    </row>
    <row r="71" spans="3:26" x14ac:dyDescent="0.3">
      <c r="C71" s="25"/>
      <c r="T71" s="234">
        <f t="shared" si="7"/>
        <v>6</v>
      </c>
      <c r="U71" s="138">
        <v>62</v>
      </c>
      <c r="V71" s="139">
        <f t="shared" si="2"/>
        <v>62</v>
      </c>
      <c r="W71" s="27">
        <f t="shared" si="8"/>
        <v>4882924.2300104247</v>
      </c>
      <c r="X71" s="27">
        <f t="shared" si="9"/>
        <v>28483.724675060814</v>
      </c>
      <c r="Y71" s="27">
        <f t="shared" si="10"/>
        <v>6070.4236683080135</v>
      </c>
      <c r="Z71" s="52">
        <f t="shared" si="3"/>
        <v>4876853.8063421166</v>
      </c>
    </row>
    <row r="72" spans="3:26" ht="13" x14ac:dyDescent="0.3">
      <c r="C72" s="26" t="s">
        <v>60</v>
      </c>
      <c r="E72" s="213">
        <v>1</v>
      </c>
      <c r="F72" s="213">
        <v>2</v>
      </c>
      <c r="G72" s="213">
        <v>3</v>
      </c>
      <c r="H72" s="213">
        <v>4</v>
      </c>
      <c r="I72" s="213">
        <v>5</v>
      </c>
      <c r="J72" s="213">
        <v>6</v>
      </c>
      <c r="K72" s="214">
        <v>7</v>
      </c>
      <c r="T72" s="234">
        <f t="shared" si="7"/>
        <v>6</v>
      </c>
      <c r="U72" s="138">
        <v>63</v>
      </c>
      <c r="V72" s="139">
        <f t="shared" si="2"/>
        <v>63</v>
      </c>
      <c r="W72" s="27">
        <f t="shared" si="8"/>
        <v>4876853.8063421166</v>
      </c>
      <c r="X72" s="27">
        <f t="shared" si="9"/>
        <v>28448.313870329017</v>
      </c>
      <c r="Y72" s="27">
        <f t="shared" si="10"/>
        <v>6105.8344730398094</v>
      </c>
      <c r="Z72" s="52">
        <f t="shared" si="3"/>
        <v>4870747.9718690766</v>
      </c>
    </row>
    <row r="73" spans="3:26" ht="14.5" customHeight="1" x14ac:dyDescent="0.3">
      <c r="C73" s="50" t="s">
        <v>188</v>
      </c>
      <c r="D73" s="22"/>
      <c r="E73" s="227">
        <f t="shared" ref="E73:K73" si="27">D76</f>
        <v>0</v>
      </c>
      <c r="F73" s="227">
        <f t="shared" si="27"/>
        <v>0</v>
      </c>
      <c r="G73" s="227">
        <f t="shared" si="27"/>
        <v>0</v>
      </c>
      <c r="H73" s="227">
        <f t="shared" si="27"/>
        <v>0</v>
      </c>
      <c r="I73" s="227">
        <f t="shared" si="27"/>
        <v>0</v>
      </c>
      <c r="J73" s="227">
        <f t="shared" si="27"/>
        <v>0</v>
      </c>
      <c r="K73" s="228">
        <f t="shared" si="27"/>
        <v>0</v>
      </c>
      <c r="T73" s="234">
        <f t="shared" si="7"/>
        <v>6</v>
      </c>
      <c r="U73" s="138">
        <v>64</v>
      </c>
      <c r="V73" s="139">
        <f t="shared" si="2"/>
        <v>64</v>
      </c>
      <c r="W73" s="27">
        <f t="shared" si="8"/>
        <v>4870747.9718690766</v>
      </c>
      <c r="X73" s="27">
        <f t="shared" si="9"/>
        <v>28412.696502569619</v>
      </c>
      <c r="Y73" s="27">
        <f t="shared" si="10"/>
        <v>6141.4518407992091</v>
      </c>
      <c r="Z73" s="52">
        <f t="shared" si="3"/>
        <v>4864606.5200282773</v>
      </c>
    </row>
    <row r="74" spans="3:26" x14ac:dyDescent="0.3">
      <c r="C74" s="36" t="s">
        <v>61</v>
      </c>
      <c r="E74" s="40">
        <f t="shared" ref="E74:K74" si="28">IF(E120&lt;0,E120,0)</f>
        <v>0</v>
      </c>
      <c r="F74" s="40">
        <f t="shared" si="28"/>
        <v>0</v>
      </c>
      <c r="G74" s="40">
        <f t="shared" si="28"/>
        <v>0</v>
      </c>
      <c r="H74" s="40">
        <f t="shared" si="28"/>
        <v>0</v>
      </c>
      <c r="I74" s="40">
        <f t="shared" si="28"/>
        <v>0</v>
      </c>
      <c r="J74" s="40">
        <f t="shared" si="28"/>
        <v>0</v>
      </c>
      <c r="K74" s="229">
        <f t="shared" si="28"/>
        <v>0</v>
      </c>
      <c r="T74" s="234">
        <f t="shared" si="7"/>
        <v>6</v>
      </c>
      <c r="U74" s="138">
        <v>65</v>
      </c>
      <c r="V74" s="139">
        <f t="shared" ref="V74:V137" si="29">U74</f>
        <v>65</v>
      </c>
      <c r="W74" s="27">
        <f t="shared" si="8"/>
        <v>4864606.5200282773</v>
      </c>
      <c r="X74" s="27">
        <f t="shared" si="9"/>
        <v>28376.871366831623</v>
      </c>
      <c r="Y74" s="27">
        <f t="shared" si="10"/>
        <v>6177.2769765372032</v>
      </c>
      <c r="Z74" s="52">
        <f t="shared" ref="Z74:Z137" si="30">W74-Y74</f>
        <v>4858429.2430517403</v>
      </c>
    </row>
    <row r="75" spans="3:26" ht="14.5" x14ac:dyDescent="0.35">
      <c r="C75" s="36" t="s">
        <v>189</v>
      </c>
      <c r="E75" s="40">
        <f t="shared" ref="E75:J75" si="31">IF(E72&lt;&gt;$D$3,IF(AND(E73&lt;0,E120&gt;0),MIN(-E73,E120),0),-E73)*IF(E72&gt;$D$3,0,1)</f>
        <v>0</v>
      </c>
      <c r="F75" s="40">
        <f t="shared" si="31"/>
        <v>0</v>
      </c>
      <c r="G75" s="40">
        <f t="shared" si="31"/>
        <v>0</v>
      </c>
      <c r="H75" s="40">
        <f t="shared" si="31"/>
        <v>0</v>
      </c>
      <c r="I75" s="40">
        <f t="shared" si="31"/>
        <v>0</v>
      </c>
      <c r="J75" s="40">
        <f t="shared" si="31"/>
        <v>0</v>
      </c>
      <c r="K75" s="229">
        <f>IF(K72&lt;&gt;$D$3,IF(AND(K73&lt;0,K120&gt;0),MIN(-K73,K120),0),-K73)*IF(K72&gt;$D$3,0,1)</f>
        <v>0</v>
      </c>
      <c r="N75"/>
      <c r="O75"/>
      <c r="P75"/>
      <c r="Q75"/>
      <c r="R75"/>
      <c r="S75"/>
      <c r="T75" s="234">
        <f t="shared" ref="T75:T138" si="32">ROUNDUP(U75/12,0)</f>
        <v>6</v>
      </c>
      <c r="U75" s="138">
        <v>66</v>
      </c>
      <c r="V75" s="139">
        <f t="shared" si="29"/>
        <v>66</v>
      </c>
      <c r="W75" s="27">
        <f t="shared" ref="W75:W138" si="33">Z74</f>
        <v>4858429.2430517403</v>
      </c>
      <c r="X75" s="27">
        <f t="shared" ref="X75:X138" si="34">IF(ROUND(W75,0)=0,0,$D$11/12-Y75)</f>
        <v>28340.837251135155</v>
      </c>
      <c r="Y75" s="27">
        <f t="shared" ref="Y75:Y138" si="35">IFERROR(-PPMT($E$10,V75,$E$9,$E$6),0)</f>
        <v>6213.3110922336718</v>
      </c>
      <c r="Z75" s="52">
        <f t="shared" si="30"/>
        <v>4852215.9319595071</v>
      </c>
    </row>
    <row r="76" spans="3:26" ht="14.5" x14ac:dyDescent="0.35">
      <c r="C76" s="51" t="s">
        <v>190</v>
      </c>
      <c r="D76" s="21"/>
      <c r="E76" s="230">
        <f t="shared" ref="E76:K76" si="36">SUM(E73:E75)</f>
        <v>0</v>
      </c>
      <c r="F76" s="230">
        <f t="shared" si="36"/>
        <v>0</v>
      </c>
      <c r="G76" s="230">
        <f t="shared" si="36"/>
        <v>0</v>
      </c>
      <c r="H76" s="230">
        <f t="shared" si="36"/>
        <v>0</v>
      </c>
      <c r="I76" s="230">
        <f t="shared" si="36"/>
        <v>0</v>
      </c>
      <c r="J76" s="230">
        <f t="shared" si="36"/>
        <v>0</v>
      </c>
      <c r="K76" s="231">
        <f t="shared" si="36"/>
        <v>0</v>
      </c>
      <c r="N76"/>
      <c r="O76"/>
      <c r="P76"/>
      <c r="Q76"/>
      <c r="R76"/>
      <c r="S76"/>
      <c r="T76" s="234">
        <f t="shared" si="32"/>
        <v>6</v>
      </c>
      <c r="U76" s="138">
        <v>67</v>
      </c>
      <c r="V76" s="139">
        <f t="shared" si="29"/>
        <v>67</v>
      </c>
      <c r="W76" s="27">
        <f t="shared" si="33"/>
        <v>4852215.9319595071</v>
      </c>
      <c r="X76" s="27">
        <f t="shared" si="34"/>
        <v>28304.592936430461</v>
      </c>
      <c r="Y76" s="27">
        <f t="shared" si="35"/>
        <v>6249.555406938367</v>
      </c>
      <c r="Z76" s="52">
        <f t="shared" si="30"/>
        <v>4845966.3765525687</v>
      </c>
    </row>
    <row r="77" spans="3:26" ht="14.5" customHeight="1" x14ac:dyDescent="0.35">
      <c r="C77" s="320" t="s">
        <v>191</v>
      </c>
      <c r="D77" s="320"/>
      <c r="E77" s="320"/>
      <c r="F77" s="320"/>
      <c r="G77" s="320"/>
      <c r="H77" s="320"/>
      <c r="I77" s="320"/>
      <c r="J77" s="320"/>
      <c r="K77" s="320"/>
      <c r="N77"/>
      <c r="O77"/>
      <c r="P77"/>
      <c r="Q77"/>
      <c r="R77"/>
      <c r="S77"/>
      <c r="T77" s="234">
        <f t="shared" si="32"/>
        <v>6</v>
      </c>
      <c r="U77" s="138">
        <v>68</v>
      </c>
      <c r="V77" s="139">
        <f t="shared" si="29"/>
        <v>68</v>
      </c>
      <c r="W77" s="27">
        <f t="shared" si="33"/>
        <v>4845966.3765525687</v>
      </c>
      <c r="X77" s="27">
        <f t="shared" si="34"/>
        <v>28268.13719655665</v>
      </c>
      <c r="Y77" s="27">
        <f t="shared" si="35"/>
        <v>6286.011146812174</v>
      </c>
      <c r="Z77" s="52">
        <f t="shared" si="30"/>
        <v>4839680.365405757</v>
      </c>
    </row>
    <row r="78" spans="3:26" ht="14.5" x14ac:dyDescent="0.35">
      <c r="C78" s="321"/>
      <c r="D78" s="321"/>
      <c r="E78" s="321"/>
      <c r="F78" s="321"/>
      <c r="G78" s="321"/>
      <c r="H78" s="321"/>
      <c r="I78" s="321"/>
      <c r="J78" s="321"/>
      <c r="K78" s="321"/>
      <c r="N78"/>
      <c r="O78"/>
      <c r="P78"/>
      <c r="Q78"/>
      <c r="R78"/>
      <c r="S78"/>
      <c r="T78" s="234">
        <f t="shared" si="32"/>
        <v>6</v>
      </c>
      <c r="U78" s="138">
        <v>69</v>
      </c>
      <c r="V78" s="139">
        <f t="shared" si="29"/>
        <v>69</v>
      </c>
      <c r="W78" s="27">
        <f t="shared" si="33"/>
        <v>4839680.365405757</v>
      </c>
      <c r="X78" s="27">
        <f t="shared" si="34"/>
        <v>28231.468798200247</v>
      </c>
      <c r="Y78" s="27">
        <f t="shared" si="35"/>
        <v>6322.6795451685803</v>
      </c>
      <c r="Z78" s="52">
        <f t="shared" si="30"/>
        <v>4833357.6858605882</v>
      </c>
    </row>
    <row r="79" spans="3:26" ht="12" customHeight="1" x14ac:dyDescent="0.35">
      <c r="N79"/>
      <c r="O79"/>
      <c r="P79"/>
      <c r="Q79"/>
      <c r="R79"/>
      <c r="S79"/>
      <c r="T79" s="234">
        <f t="shared" si="32"/>
        <v>6</v>
      </c>
      <c r="U79" s="138">
        <v>70</v>
      </c>
      <c r="V79" s="139">
        <f t="shared" si="29"/>
        <v>70</v>
      </c>
      <c r="W79" s="27">
        <f t="shared" si="33"/>
        <v>4833357.6858605882</v>
      </c>
      <c r="X79" s="27">
        <f t="shared" si="34"/>
        <v>28194.586500853431</v>
      </c>
      <c r="Y79" s="27">
        <f t="shared" si="35"/>
        <v>6359.5618425153971</v>
      </c>
      <c r="Z79" s="52">
        <f t="shared" si="30"/>
        <v>4826998.1240180731</v>
      </c>
    </row>
    <row r="80" spans="3:26" ht="12" customHeight="1" thickBot="1" x14ac:dyDescent="0.4">
      <c r="N80"/>
      <c r="O80"/>
      <c r="P80"/>
      <c r="Q80"/>
      <c r="R80"/>
      <c r="S80"/>
      <c r="T80" s="234">
        <f t="shared" si="32"/>
        <v>6</v>
      </c>
      <c r="U80" s="138">
        <v>71</v>
      </c>
      <c r="V80" s="139">
        <f t="shared" si="29"/>
        <v>71</v>
      </c>
      <c r="W80" s="27">
        <f t="shared" si="33"/>
        <v>4826998.1240180731</v>
      </c>
      <c r="X80" s="27">
        <f t="shared" si="34"/>
        <v>28157.48905677209</v>
      </c>
      <c r="Y80" s="27">
        <f t="shared" si="35"/>
        <v>6396.659286596735</v>
      </c>
      <c r="Z80" s="52">
        <f t="shared" si="30"/>
        <v>4820601.4647314763</v>
      </c>
    </row>
    <row r="81" spans="2:26" ht="15" customHeight="1" thickTop="1" thickBot="1" x14ac:dyDescent="0.4">
      <c r="B81" s="315" t="s">
        <v>73</v>
      </c>
      <c r="C81" s="316"/>
      <c r="D81" s="316"/>
      <c r="E81" s="316"/>
      <c r="F81" s="316"/>
      <c r="G81" s="316"/>
      <c r="H81" s="316"/>
      <c r="I81" s="316"/>
      <c r="J81" s="316"/>
      <c r="K81" s="316"/>
      <c r="L81" s="317"/>
      <c r="N81"/>
      <c r="O81"/>
      <c r="P81"/>
      <c r="Q81"/>
      <c r="R81"/>
      <c r="S81"/>
      <c r="T81" s="234">
        <f t="shared" si="32"/>
        <v>6</v>
      </c>
      <c r="U81" s="138">
        <v>72</v>
      </c>
      <c r="V81" s="139">
        <f t="shared" si="29"/>
        <v>72</v>
      </c>
      <c r="W81" s="27">
        <f t="shared" si="33"/>
        <v>4820601.4647314763</v>
      </c>
      <c r="X81" s="27">
        <f t="shared" si="34"/>
        <v>28120.175210933608</v>
      </c>
      <c r="Y81" s="27">
        <f t="shared" si="35"/>
        <v>6433.973132435216</v>
      </c>
      <c r="Z81" s="52">
        <f t="shared" si="30"/>
        <v>4814167.491599041</v>
      </c>
    </row>
    <row r="82" spans="2:26" ht="12" customHeight="1" thickTop="1" x14ac:dyDescent="0.35">
      <c r="B82" s="90"/>
      <c r="C82" s="91"/>
      <c r="D82" s="91"/>
      <c r="E82" s="91"/>
      <c r="F82" s="91"/>
      <c r="G82" s="91"/>
      <c r="H82" s="91"/>
      <c r="I82" s="91"/>
      <c r="J82" s="91"/>
      <c r="K82" s="91"/>
      <c r="L82" s="92"/>
      <c r="N82"/>
      <c r="O82"/>
      <c r="P82"/>
      <c r="Q82"/>
      <c r="R82"/>
      <c r="S82"/>
      <c r="T82" s="234">
        <f t="shared" si="32"/>
        <v>7</v>
      </c>
      <c r="U82" s="138">
        <v>73</v>
      </c>
      <c r="V82" s="139">
        <f t="shared" si="29"/>
        <v>73</v>
      </c>
      <c r="W82" s="27">
        <f t="shared" si="33"/>
        <v>4814167.491599041</v>
      </c>
      <c r="X82" s="27">
        <f t="shared" si="34"/>
        <v>28082.643700994406</v>
      </c>
      <c r="Y82" s="27">
        <f t="shared" si="35"/>
        <v>6471.5046423744216</v>
      </c>
      <c r="Z82" s="52">
        <f t="shared" si="30"/>
        <v>4807695.9869566662</v>
      </c>
    </row>
    <row r="83" spans="2:26" ht="12.75" customHeight="1" x14ac:dyDescent="0.35">
      <c r="B83" s="88"/>
      <c r="C83" s="81"/>
      <c r="D83" s="153" t="s">
        <v>80</v>
      </c>
      <c r="E83" s="319" t="s">
        <v>78</v>
      </c>
      <c r="F83" s="319"/>
      <c r="G83" s="319" t="s">
        <v>79</v>
      </c>
      <c r="H83" s="319"/>
      <c r="I83" s="319" t="s">
        <v>82</v>
      </c>
      <c r="J83" s="319"/>
      <c r="K83" s="170" t="s">
        <v>29</v>
      </c>
      <c r="L83" s="86"/>
      <c r="N83"/>
      <c r="O83"/>
      <c r="P83"/>
      <c r="Q83"/>
      <c r="R83"/>
      <c r="S83"/>
      <c r="T83" s="234">
        <f t="shared" si="32"/>
        <v>7</v>
      </c>
      <c r="U83" s="138">
        <v>74</v>
      </c>
      <c r="V83" s="139">
        <f t="shared" si="29"/>
        <v>74</v>
      </c>
      <c r="W83" s="27">
        <f t="shared" si="33"/>
        <v>4807695.9869566662</v>
      </c>
      <c r="X83" s="27">
        <f t="shared" si="34"/>
        <v>28044.893257247219</v>
      </c>
      <c r="Y83" s="27">
        <f t="shared" si="35"/>
        <v>6509.2550861216068</v>
      </c>
      <c r="Z83" s="52">
        <f t="shared" si="30"/>
        <v>4801186.7318705451</v>
      </c>
    </row>
    <row r="84" spans="2:26" ht="12" customHeight="1" x14ac:dyDescent="0.35">
      <c r="B84" s="88"/>
      <c r="C84" s="81"/>
      <c r="D84" s="72" t="s">
        <v>72</v>
      </c>
      <c r="E84" s="224">
        <v>1</v>
      </c>
      <c r="F84" s="225">
        <v>2</v>
      </c>
      <c r="G84" s="224">
        <v>3</v>
      </c>
      <c r="H84" s="225">
        <v>4</v>
      </c>
      <c r="I84" s="224">
        <v>5</v>
      </c>
      <c r="J84" s="225">
        <v>6</v>
      </c>
      <c r="K84" s="226">
        <v>7</v>
      </c>
      <c r="L84" s="86"/>
      <c r="N84"/>
      <c r="O84"/>
      <c r="P84"/>
      <c r="Q84"/>
      <c r="R84"/>
      <c r="S84"/>
      <c r="T84" s="234">
        <f t="shared" si="32"/>
        <v>7</v>
      </c>
      <c r="U84" s="138">
        <v>75</v>
      </c>
      <c r="V84" s="139">
        <f t="shared" si="29"/>
        <v>75</v>
      </c>
      <c r="W84" s="27">
        <f t="shared" si="33"/>
        <v>4801186.7318705451</v>
      </c>
      <c r="X84" s="27">
        <f t="shared" si="34"/>
        <v>28006.922602578175</v>
      </c>
      <c r="Y84" s="27">
        <f t="shared" si="35"/>
        <v>6547.22574079065</v>
      </c>
      <c r="Z84" s="52">
        <f t="shared" si="30"/>
        <v>4794639.5061297547</v>
      </c>
    </row>
    <row r="85" spans="2:26" ht="12" customHeight="1" x14ac:dyDescent="0.35">
      <c r="B85" s="88"/>
      <c r="C85" s="96" t="s">
        <v>0</v>
      </c>
      <c r="D85" s="129"/>
      <c r="E85" s="112"/>
      <c r="F85" s="113">
        <v>-0.05</v>
      </c>
      <c r="G85" s="114">
        <v>0.01</v>
      </c>
      <c r="H85" s="113">
        <v>2.5000000000000001E-2</v>
      </c>
      <c r="I85" s="127">
        <v>3.5000000000000003E-2</v>
      </c>
      <c r="J85" s="113">
        <v>3.5000000000000003E-2</v>
      </c>
      <c r="K85" s="144">
        <v>3.5000000000000003E-2</v>
      </c>
      <c r="L85" s="86"/>
      <c r="N85"/>
      <c r="O85"/>
      <c r="P85"/>
      <c r="Q85"/>
      <c r="R85"/>
      <c r="S85"/>
      <c r="T85" s="234">
        <f t="shared" si="32"/>
        <v>7</v>
      </c>
      <c r="U85" s="138">
        <v>76</v>
      </c>
      <c r="V85" s="139">
        <f t="shared" si="29"/>
        <v>76</v>
      </c>
      <c r="W85" s="27">
        <f t="shared" si="33"/>
        <v>4794639.5061297547</v>
      </c>
      <c r="X85" s="27">
        <f t="shared" si="34"/>
        <v>27968.730452423566</v>
      </c>
      <c r="Y85" s="27">
        <f t="shared" si="35"/>
        <v>6585.4178909452612</v>
      </c>
      <c r="Z85" s="52">
        <f t="shared" si="30"/>
        <v>4788054.0882388093</v>
      </c>
    </row>
    <row r="86" spans="2:26" ht="12" customHeight="1" x14ac:dyDescent="0.35">
      <c r="B86" s="88"/>
      <c r="C86" s="97" t="s">
        <v>1</v>
      </c>
      <c r="D86" s="56"/>
      <c r="E86" s="67">
        <v>1100305</v>
      </c>
      <c r="F86" s="68">
        <f t="shared" ref="F86:K86" si="37">E86*(1+F85)</f>
        <v>1045289.75</v>
      </c>
      <c r="G86" s="67">
        <f t="shared" si="37"/>
        <v>1055742.6475</v>
      </c>
      <c r="H86" s="68">
        <f t="shared" si="37"/>
        <v>1082136.2136874998</v>
      </c>
      <c r="I86" s="124">
        <f t="shared" si="37"/>
        <v>1120010.9811665621</v>
      </c>
      <c r="J86" s="68">
        <f t="shared" si="37"/>
        <v>1159211.3655073917</v>
      </c>
      <c r="K86" s="68">
        <f t="shared" si="37"/>
        <v>1199783.7633001504</v>
      </c>
      <c r="L86" s="86"/>
      <c r="N86"/>
      <c r="O86"/>
      <c r="P86"/>
      <c r="Q86"/>
      <c r="R86"/>
      <c r="S86"/>
      <c r="T86" s="234">
        <f t="shared" si="32"/>
        <v>7</v>
      </c>
      <c r="U86" s="138">
        <v>77</v>
      </c>
      <c r="V86" s="139">
        <f t="shared" si="29"/>
        <v>77</v>
      </c>
      <c r="W86" s="27">
        <f t="shared" si="33"/>
        <v>4788054.0882388093</v>
      </c>
      <c r="X86" s="27">
        <f t="shared" si="34"/>
        <v>27930.315514726382</v>
      </c>
      <c r="Y86" s="27">
        <f t="shared" si="35"/>
        <v>6623.8328286424421</v>
      </c>
      <c r="Z86" s="52">
        <f t="shared" si="30"/>
        <v>4781430.2554101665</v>
      </c>
    </row>
    <row r="87" spans="2:26" ht="12" customHeight="1" x14ac:dyDescent="0.35">
      <c r="B87" s="88"/>
      <c r="C87" s="97" t="s">
        <v>2</v>
      </c>
      <c r="D87" s="56"/>
      <c r="E87" s="67">
        <v>0</v>
      </c>
      <c r="F87" s="68">
        <v>0</v>
      </c>
      <c r="G87" s="67">
        <v>0</v>
      </c>
      <c r="H87" s="68">
        <v>0</v>
      </c>
      <c r="I87" s="124">
        <v>0</v>
      </c>
      <c r="J87" s="68">
        <v>0</v>
      </c>
      <c r="K87" s="68">
        <v>0</v>
      </c>
      <c r="L87" s="86"/>
      <c r="N87"/>
      <c r="O87"/>
      <c r="P87"/>
      <c r="Q87"/>
      <c r="R87"/>
      <c r="S87"/>
      <c r="T87" s="234">
        <f t="shared" si="32"/>
        <v>7</v>
      </c>
      <c r="U87" s="138">
        <v>78</v>
      </c>
      <c r="V87" s="139">
        <f t="shared" si="29"/>
        <v>78</v>
      </c>
      <c r="W87" s="27">
        <f t="shared" si="33"/>
        <v>4781430.2554101665</v>
      </c>
      <c r="X87" s="27">
        <f t="shared" si="34"/>
        <v>27891.676489892638</v>
      </c>
      <c r="Y87" s="27">
        <f t="shared" si="35"/>
        <v>6662.4718534761887</v>
      </c>
      <c r="Z87" s="52">
        <f t="shared" si="30"/>
        <v>4774767.7835566904</v>
      </c>
    </row>
    <row r="88" spans="2:26" ht="12" customHeight="1" x14ac:dyDescent="0.35">
      <c r="B88" s="88"/>
      <c r="C88" s="97" t="s">
        <v>3</v>
      </c>
      <c r="D88" s="56"/>
      <c r="E88" s="65">
        <f>SUM(E86:E87)</f>
        <v>1100305</v>
      </c>
      <c r="F88" s="66">
        <f t="shared" ref="F88:K88" si="38">SUM(F86:F87)</f>
        <v>1045289.75</v>
      </c>
      <c r="G88" s="65">
        <f t="shared" si="38"/>
        <v>1055742.6475</v>
      </c>
      <c r="H88" s="66">
        <f t="shared" si="38"/>
        <v>1082136.2136874998</v>
      </c>
      <c r="I88" s="123">
        <f t="shared" si="38"/>
        <v>1120010.9811665621</v>
      </c>
      <c r="J88" s="66">
        <f t="shared" si="38"/>
        <v>1159211.3655073917</v>
      </c>
      <c r="K88" s="145">
        <f t="shared" si="38"/>
        <v>1199783.7633001504</v>
      </c>
      <c r="L88" s="86"/>
      <c r="N88"/>
      <c r="O88"/>
      <c r="P88"/>
      <c r="Q88"/>
      <c r="R88"/>
      <c r="S88"/>
      <c r="T88" s="234">
        <f t="shared" si="32"/>
        <v>7</v>
      </c>
      <c r="U88" s="138">
        <v>79</v>
      </c>
      <c r="V88" s="139">
        <f t="shared" si="29"/>
        <v>79</v>
      </c>
      <c r="W88" s="27">
        <f t="shared" si="33"/>
        <v>4774767.7835566904</v>
      </c>
      <c r="X88" s="27">
        <f t="shared" si="34"/>
        <v>27852.812070747357</v>
      </c>
      <c r="Y88" s="27">
        <f t="shared" si="35"/>
        <v>6701.3362726214673</v>
      </c>
      <c r="Z88" s="52">
        <f t="shared" si="30"/>
        <v>4768066.4472840689</v>
      </c>
    </row>
    <row r="89" spans="2:26" ht="12" hidden="1" customHeight="1" x14ac:dyDescent="0.35">
      <c r="B89" s="88"/>
      <c r="C89" s="96" t="s">
        <v>41</v>
      </c>
      <c r="D89" s="94"/>
      <c r="E89" s="114">
        <v>7.0000000000000007E-2</v>
      </c>
      <c r="F89" s="113">
        <v>0.14000000000000001</v>
      </c>
      <c r="G89" s="114">
        <v>0.12</v>
      </c>
      <c r="H89" s="113">
        <v>0.1</v>
      </c>
      <c r="I89" s="127">
        <v>7.0000000000000007E-2</v>
      </c>
      <c r="J89" s="113">
        <v>0.05</v>
      </c>
      <c r="K89" s="113">
        <v>0.05</v>
      </c>
      <c r="L89" s="86"/>
      <c r="N89"/>
      <c r="O89"/>
      <c r="P89"/>
      <c r="Q89"/>
      <c r="R89"/>
      <c r="S89"/>
      <c r="T89" s="234">
        <f t="shared" si="32"/>
        <v>7</v>
      </c>
      <c r="U89" s="138">
        <v>80</v>
      </c>
      <c r="V89" s="139">
        <f t="shared" si="29"/>
        <v>80</v>
      </c>
      <c r="W89" s="27">
        <f t="shared" si="33"/>
        <v>4768066.4472840689</v>
      </c>
      <c r="X89" s="27">
        <f t="shared" si="34"/>
        <v>27813.720942490399</v>
      </c>
      <c r="Y89" s="27">
        <f t="shared" si="35"/>
        <v>6740.4274008784259</v>
      </c>
      <c r="Z89" s="52">
        <f t="shared" si="30"/>
        <v>4761326.0198831903</v>
      </c>
    </row>
    <row r="90" spans="2:26" ht="13.25" hidden="1" customHeight="1" x14ac:dyDescent="0.35">
      <c r="B90" s="88"/>
      <c r="C90" s="97" t="s">
        <v>99</v>
      </c>
      <c r="D90" s="56"/>
      <c r="E90" s="63">
        <f>-E89*E88</f>
        <v>-77021.350000000006</v>
      </c>
      <c r="F90" s="64">
        <f t="shared" ref="F90:K90" si="39">-F89*F88</f>
        <v>-146340.565</v>
      </c>
      <c r="G90" s="63">
        <f t="shared" si="39"/>
        <v>-126689.11769999999</v>
      </c>
      <c r="H90" s="64">
        <f t="shared" si="39"/>
        <v>-108213.62136874998</v>
      </c>
      <c r="I90" s="103">
        <f t="shared" si="39"/>
        <v>-78400.768681659349</v>
      </c>
      <c r="J90" s="64">
        <f t="shared" si="39"/>
        <v>-57960.568275369587</v>
      </c>
      <c r="K90" s="64">
        <f t="shared" si="39"/>
        <v>-59989.188165007523</v>
      </c>
      <c r="L90" s="86"/>
      <c r="N90"/>
      <c r="O90" s="75"/>
      <c r="P90"/>
      <c r="Q90"/>
      <c r="R90"/>
      <c r="S90"/>
      <c r="T90" s="234">
        <f t="shared" si="32"/>
        <v>7</v>
      </c>
      <c r="U90" s="138">
        <v>81</v>
      </c>
      <c r="V90" s="139">
        <f t="shared" si="29"/>
        <v>81</v>
      </c>
      <c r="W90" s="27">
        <f t="shared" si="33"/>
        <v>4761326.0198831903</v>
      </c>
      <c r="X90" s="27">
        <f t="shared" si="34"/>
        <v>27774.401782651941</v>
      </c>
      <c r="Y90" s="27">
        <f t="shared" si="35"/>
        <v>6779.7465607168833</v>
      </c>
      <c r="Z90" s="52">
        <f t="shared" si="30"/>
        <v>4754546.2733224733</v>
      </c>
    </row>
    <row r="91" spans="2:26" ht="12" hidden="1" customHeight="1" x14ac:dyDescent="0.35">
      <c r="B91" s="88"/>
      <c r="C91" s="97" t="s">
        <v>4</v>
      </c>
      <c r="D91" s="56"/>
      <c r="E91" s="63">
        <f>E88+E90</f>
        <v>1023283.65</v>
      </c>
      <c r="F91" s="64">
        <f t="shared" ref="F91:K91" si="40">F88+F90</f>
        <v>898949.18500000006</v>
      </c>
      <c r="G91" s="63">
        <f t="shared" si="40"/>
        <v>929053.52980000002</v>
      </c>
      <c r="H91" s="64">
        <f t="shared" si="40"/>
        <v>973922.59231874975</v>
      </c>
      <c r="I91" s="103">
        <f t="shared" si="40"/>
        <v>1041610.2124849027</v>
      </c>
      <c r="J91" s="64">
        <f t="shared" si="40"/>
        <v>1101250.797232022</v>
      </c>
      <c r="K91" s="64">
        <f t="shared" si="40"/>
        <v>1139794.5751351428</v>
      </c>
      <c r="L91" s="86"/>
      <c r="N91"/>
      <c r="O91" s="204"/>
      <c r="P91"/>
      <c r="Q91"/>
      <c r="R91"/>
      <c r="S91"/>
      <c r="T91" s="234">
        <f t="shared" si="32"/>
        <v>7</v>
      </c>
      <c r="U91" s="138">
        <v>82</v>
      </c>
      <c r="V91" s="139">
        <f t="shared" si="29"/>
        <v>82</v>
      </c>
      <c r="W91" s="27">
        <f t="shared" si="33"/>
        <v>4754546.2733224733</v>
      </c>
      <c r="X91" s="27">
        <f t="shared" si="34"/>
        <v>27734.853261047763</v>
      </c>
      <c r="Y91" s="27">
        <f t="shared" si="35"/>
        <v>6819.2950823210649</v>
      </c>
      <c r="Z91" s="52">
        <f t="shared" si="30"/>
        <v>4747726.9782401519</v>
      </c>
    </row>
    <row r="92" spans="2:26" ht="12" hidden="1" customHeight="1" x14ac:dyDescent="0.35">
      <c r="B92" s="88"/>
      <c r="C92" s="96" t="s">
        <v>5</v>
      </c>
      <c r="D92" s="94"/>
      <c r="E92" s="159"/>
      <c r="F92" s="113">
        <v>-0.08</v>
      </c>
      <c r="G92" s="114">
        <v>-7.0000000000000007E-2</v>
      </c>
      <c r="H92" s="113">
        <v>-0.03</v>
      </c>
      <c r="I92" s="127">
        <v>0.05</v>
      </c>
      <c r="J92" s="113">
        <v>0.03</v>
      </c>
      <c r="K92" s="144">
        <v>0.03</v>
      </c>
      <c r="L92" s="86"/>
      <c r="N92"/>
      <c r="O92" s="204"/>
      <c r="P92"/>
      <c r="Q92"/>
      <c r="R92"/>
      <c r="S92"/>
      <c r="T92" s="234">
        <f t="shared" si="32"/>
        <v>7</v>
      </c>
      <c r="U92" s="138">
        <v>83</v>
      </c>
      <c r="V92" s="139">
        <f t="shared" si="29"/>
        <v>83</v>
      </c>
      <c r="W92" s="27">
        <f t="shared" si="33"/>
        <v>4747726.9782401519</v>
      </c>
      <c r="X92" s="27">
        <f t="shared" si="34"/>
        <v>27695.07403973422</v>
      </c>
      <c r="Y92" s="27">
        <f t="shared" si="35"/>
        <v>6859.0743036346057</v>
      </c>
      <c r="Z92" s="52">
        <f t="shared" si="30"/>
        <v>4740867.9039365174</v>
      </c>
    </row>
    <row r="93" spans="2:26" ht="12" hidden="1" customHeight="1" x14ac:dyDescent="0.35">
      <c r="B93" s="88"/>
      <c r="C93" s="97" t="s">
        <v>100</v>
      </c>
      <c r="D93" s="56"/>
      <c r="E93" s="63">
        <v>6052</v>
      </c>
      <c r="F93" s="64">
        <f t="shared" ref="F93:K93" si="41">E93*(1+F92)</f>
        <v>5567.84</v>
      </c>
      <c r="G93" s="63">
        <f t="shared" si="41"/>
        <v>5178.0911999999998</v>
      </c>
      <c r="H93" s="64">
        <f t="shared" si="41"/>
        <v>5022.7484639999993</v>
      </c>
      <c r="I93" s="103">
        <f t="shared" si="41"/>
        <v>5273.8858871999992</v>
      </c>
      <c r="J93" s="64">
        <f t="shared" si="41"/>
        <v>5432.1024638159997</v>
      </c>
      <c r="K93" s="64">
        <f t="shared" si="41"/>
        <v>5595.0655377304802</v>
      </c>
      <c r="L93" s="86"/>
      <c r="N93"/>
      <c r="O93" s="204"/>
      <c r="P93"/>
      <c r="Q93"/>
      <c r="R93"/>
      <c r="S93"/>
      <c r="T93" s="234">
        <f t="shared" si="32"/>
        <v>7</v>
      </c>
      <c r="U93" s="138">
        <v>84</v>
      </c>
      <c r="V93" s="139">
        <f t="shared" si="29"/>
        <v>84</v>
      </c>
      <c r="W93" s="27">
        <f t="shared" si="33"/>
        <v>4740867.9039365174</v>
      </c>
      <c r="X93" s="27">
        <f t="shared" si="34"/>
        <v>27655.062772963021</v>
      </c>
      <c r="Y93" s="27">
        <f t="shared" si="35"/>
        <v>6899.0855704058067</v>
      </c>
      <c r="Z93" s="52">
        <f t="shared" si="30"/>
        <v>4733968.8183661113</v>
      </c>
    </row>
    <row r="94" spans="2:26" ht="12" hidden="1" customHeight="1" x14ac:dyDescent="0.35">
      <c r="B94" s="88"/>
      <c r="C94" s="106" t="s">
        <v>86</v>
      </c>
      <c r="D94" s="107"/>
      <c r="E94" s="160">
        <f>E91+E93</f>
        <v>1029335.65</v>
      </c>
      <c r="F94" s="163">
        <f t="shared" ref="F94:K94" si="42">F91+F93</f>
        <v>904517.02500000002</v>
      </c>
      <c r="G94" s="131">
        <f t="shared" si="42"/>
        <v>934231.62100000004</v>
      </c>
      <c r="H94" s="132">
        <f t="shared" si="42"/>
        <v>978945.3407827497</v>
      </c>
      <c r="I94" s="133">
        <f t="shared" si="42"/>
        <v>1046884.0983721027</v>
      </c>
      <c r="J94" s="132">
        <f t="shared" si="42"/>
        <v>1106682.8996958381</v>
      </c>
      <c r="K94" s="132">
        <f t="shared" si="42"/>
        <v>1145389.6406728732</v>
      </c>
      <c r="L94" s="86"/>
      <c r="N94"/>
      <c r="O94" s="204"/>
      <c r="P94"/>
      <c r="Q94"/>
      <c r="R94"/>
      <c r="S94"/>
      <c r="T94" s="234">
        <f t="shared" si="32"/>
        <v>8</v>
      </c>
      <c r="U94" s="138">
        <v>85</v>
      </c>
      <c r="V94" s="139">
        <f t="shared" si="29"/>
        <v>85</v>
      </c>
      <c r="W94" s="27">
        <f t="shared" si="33"/>
        <v>4733968.8183661113</v>
      </c>
      <c r="X94" s="27">
        <f t="shared" si="34"/>
        <v>27614.818107135652</v>
      </c>
      <c r="Y94" s="27">
        <f t="shared" si="35"/>
        <v>6939.3302362331733</v>
      </c>
      <c r="Z94" s="52">
        <f t="shared" si="30"/>
        <v>4727029.4881298784</v>
      </c>
    </row>
    <row r="95" spans="2:26" ht="12" hidden="1" customHeight="1" x14ac:dyDescent="0.35">
      <c r="B95" s="88"/>
      <c r="C95" s="98" t="s">
        <v>6</v>
      </c>
      <c r="D95" s="128"/>
      <c r="E95" s="159"/>
      <c r="F95" s="113">
        <v>-0.02</v>
      </c>
      <c r="G95" s="114">
        <v>-0.01</v>
      </c>
      <c r="H95" s="113">
        <v>0</v>
      </c>
      <c r="I95" s="127">
        <v>0.04</v>
      </c>
      <c r="J95" s="113">
        <v>3.5000000000000003E-2</v>
      </c>
      <c r="K95" s="144">
        <v>0.03</v>
      </c>
      <c r="L95" s="86"/>
      <c r="N95"/>
      <c r="O95" s="204"/>
      <c r="P95"/>
      <c r="Q95"/>
      <c r="R95"/>
      <c r="S95"/>
      <c r="T95" s="234">
        <f t="shared" si="32"/>
        <v>8</v>
      </c>
      <c r="U95" s="138">
        <v>86</v>
      </c>
      <c r="V95" s="139">
        <f t="shared" si="29"/>
        <v>86</v>
      </c>
      <c r="W95" s="27">
        <f t="shared" si="33"/>
        <v>4727029.4881298784</v>
      </c>
      <c r="X95" s="27">
        <f t="shared" si="34"/>
        <v>27574.338680757624</v>
      </c>
      <c r="Y95" s="27">
        <f t="shared" si="35"/>
        <v>6979.8096626112001</v>
      </c>
      <c r="Z95" s="52">
        <f t="shared" si="30"/>
        <v>4720049.6784672672</v>
      </c>
    </row>
    <row r="96" spans="2:26" ht="12" hidden="1" customHeight="1" x14ac:dyDescent="0.35">
      <c r="B96" s="88"/>
      <c r="C96" s="97" t="s">
        <v>74</v>
      </c>
      <c r="D96" s="57"/>
      <c r="E96" s="67">
        <v>-102934</v>
      </c>
      <c r="F96" s="68">
        <f t="shared" ref="F96:K96" si="43">E96*(1+F95)</f>
        <v>-100875.31999999999</v>
      </c>
      <c r="G96" s="67">
        <f t="shared" si="43"/>
        <v>-99866.566799999986</v>
      </c>
      <c r="H96" s="68">
        <f t="shared" si="43"/>
        <v>-99866.566799999986</v>
      </c>
      <c r="I96" s="124">
        <f t="shared" si="43"/>
        <v>-103861.22947199999</v>
      </c>
      <c r="J96" s="68">
        <f t="shared" si="43"/>
        <v>-107496.37250351999</v>
      </c>
      <c r="K96" s="68">
        <f t="shared" si="43"/>
        <v>-110721.26367862559</v>
      </c>
      <c r="L96" s="86"/>
      <c r="N96"/>
      <c r="O96" s="204"/>
      <c r="P96"/>
      <c r="Q96"/>
      <c r="R96"/>
      <c r="S96"/>
      <c r="T96" s="234">
        <f t="shared" si="32"/>
        <v>8</v>
      </c>
      <c r="U96" s="138">
        <v>87</v>
      </c>
      <c r="V96" s="139">
        <f t="shared" si="29"/>
        <v>87</v>
      </c>
      <c r="W96" s="27">
        <f t="shared" si="33"/>
        <v>4720049.6784672672</v>
      </c>
      <c r="X96" s="27">
        <f t="shared" si="34"/>
        <v>27533.623124392394</v>
      </c>
      <c r="Y96" s="27">
        <f t="shared" si="35"/>
        <v>7020.5252189764324</v>
      </c>
      <c r="Z96" s="52">
        <f t="shared" si="30"/>
        <v>4713029.1532482905</v>
      </c>
    </row>
    <row r="97" spans="1:26" ht="13.25" hidden="1" customHeight="1" x14ac:dyDescent="0.35">
      <c r="B97" s="88"/>
      <c r="C97" s="97" t="s">
        <v>7</v>
      </c>
      <c r="D97" s="167">
        <v>0.03</v>
      </c>
      <c r="E97" s="67">
        <v>-110031</v>
      </c>
      <c r="F97" s="68">
        <f t="shared" ref="F97:K97" si="44">E97*(1+$D$97)</f>
        <v>-113331.93000000001</v>
      </c>
      <c r="G97" s="67">
        <f t="shared" si="44"/>
        <v>-116731.88790000002</v>
      </c>
      <c r="H97" s="68">
        <f t="shared" si="44"/>
        <v>-120233.84453700003</v>
      </c>
      <c r="I97" s="124">
        <f t="shared" si="44"/>
        <v>-123840.85987311004</v>
      </c>
      <c r="J97" s="68">
        <f t="shared" si="44"/>
        <v>-127556.08566930334</v>
      </c>
      <c r="K97" s="68">
        <f t="shared" si="44"/>
        <v>-131382.76823938245</v>
      </c>
      <c r="L97" s="86"/>
      <c r="N97"/>
      <c r="O97" s="204"/>
      <c r="P97"/>
      <c r="Q97"/>
      <c r="R97"/>
      <c r="S97"/>
      <c r="T97" s="234">
        <f t="shared" si="32"/>
        <v>8</v>
      </c>
      <c r="U97" s="138">
        <v>88</v>
      </c>
      <c r="V97" s="139">
        <f t="shared" si="29"/>
        <v>88</v>
      </c>
      <c r="W97" s="27">
        <f t="shared" si="33"/>
        <v>4713029.1532482905</v>
      </c>
      <c r="X97" s="27">
        <f t="shared" si="34"/>
        <v>27492.67006061503</v>
      </c>
      <c r="Y97" s="27">
        <f t="shared" si="35"/>
        <v>7061.4782827537956</v>
      </c>
      <c r="Z97" s="52">
        <f t="shared" si="30"/>
        <v>4705967.6749655372</v>
      </c>
    </row>
    <row r="98" spans="1:26" ht="12" hidden="1" customHeight="1" x14ac:dyDescent="0.35">
      <c r="B98" s="88"/>
      <c r="C98" s="97" t="s">
        <v>178</v>
      </c>
      <c r="D98" s="168">
        <v>4.4999999999999998E-2</v>
      </c>
      <c r="E98" s="63">
        <f t="shared" ref="E98:K98" si="45">-$D$98*E88</f>
        <v>-49513.724999999999</v>
      </c>
      <c r="F98" s="64">
        <f t="shared" si="45"/>
        <v>-47038.03875</v>
      </c>
      <c r="G98" s="63">
        <f t="shared" si="45"/>
        <v>-47508.419137499994</v>
      </c>
      <c r="H98" s="64">
        <f t="shared" si="45"/>
        <v>-48696.129615937491</v>
      </c>
      <c r="I98" s="103">
        <f t="shared" si="45"/>
        <v>-50400.494152495288</v>
      </c>
      <c r="J98" s="64">
        <f t="shared" si="45"/>
        <v>-52164.511447832629</v>
      </c>
      <c r="K98" s="64">
        <f t="shared" si="45"/>
        <v>-53990.269348506765</v>
      </c>
      <c r="L98" s="86"/>
      <c r="N98" s="25"/>
      <c r="O98"/>
      <c r="P98"/>
      <c r="Q98"/>
      <c r="R98"/>
      <c r="S98"/>
      <c r="T98" s="234">
        <f t="shared" si="32"/>
        <v>8</v>
      </c>
      <c r="U98" s="138">
        <v>89</v>
      </c>
      <c r="V98" s="139">
        <f t="shared" si="29"/>
        <v>89</v>
      </c>
      <c r="W98" s="27">
        <f t="shared" si="33"/>
        <v>4705967.6749655372</v>
      </c>
      <c r="X98" s="27">
        <f t="shared" si="34"/>
        <v>27451.478103965634</v>
      </c>
      <c r="Y98" s="27">
        <f t="shared" si="35"/>
        <v>7102.6702394031918</v>
      </c>
      <c r="Z98" s="52">
        <f t="shared" si="30"/>
        <v>4698865.0047261342</v>
      </c>
    </row>
    <row r="99" spans="1:26" ht="12" hidden="1" customHeight="1" x14ac:dyDescent="0.35">
      <c r="B99" s="88"/>
      <c r="C99" s="97" t="s">
        <v>8</v>
      </c>
      <c r="D99" s="57"/>
      <c r="E99" s="67">
        <f t="shared" ref="E99:K99" si="46">SUM(E96:E98)</f>
        <v>-262478.72499999998</v>
      </c>
      <c r="F99" s="68">
        <f t="shared" si="46"/>
        <v>-261245.28875000001</v>
      </c>
      <c r="G99" s="67">
        <f t="shared" si="46"/>
        <v>-264106.8738375</v>
      </c>
      <c r="H99" s="68">
        <f t="shared" si="46"/>
        <v>-268796.5409529375</v>
      </c>
      <c r="I99" s="124">
        <f t="shared" si="46"/>
        <v>-278102.58349760529</v>
      </c>
      <c r="J99" s="68">
        <f t="shared" si="46"/>
        <v>-287216.96962065599</v>
      </c>
      <c r="K99" s="68">
        <f t="shared" si="46"/>
        <v>-296094.30126651481</v>
      </c>
      <c r="L99" s="86"/>
      <c r="O99"/>
      <c r="P99"/>
      <c r="Q99"/>
      <c r="R99"/>
      <c r="S99"/>
      <c r="T99" s="234">
        <f t="shared" si="32"/>
        <v>8</v>
      </c>
      <c r="U99" s="138">
        <v>90</v>
      </c>
      <c r="V99" s="139">
        <f t="shared" si="29"/>
        <v>90</v>
      </c>
      <c r="W99" s="27">
        <f t="shared" si="33"/>
        <v>4698865.0047261342</v>
      </c>
      <c r="X99" s="27">
        <f t="shared" si="34"/>
        <v>27410.04586090245</v>
      </c>
      <c r="Y99" s="27">
        <f t="shared" si="35"/>
        <v>7144.1024824663782</v>
      </c>
      <c r="Z99" s="52">
        <f t="shared" si="30"/>
        <v>4691720.9022436682</v>
      </c>
    </row>
    <row r="100" spans="1:26" ht="12" hidden="1" customHeight="1" x14ac:dyDescent="0.35">
      <c r="B100" s="88"/>
      <c r="C100" s="106" t="s">
        <v>87</v>
      </c>
      <c r="D100" s="107"/>
      <c r="E100" s="160">
        <f t="shared" ref="E100:K100" si="47">E94+E99</f>
        <v>766856.92500000005</v>
      </c>
      <c r="F100" s="146">
        <f t="shared" si="47"/>
        <v>643271.73625000007</v>
      </c>
      <c r="G100" s="131">
        <f t="shared" si="47"/>
        <v>670124.74716250005</v>
      </c>
      <c r="H100" s="132">
        <f t="shared" si="47"/>
        <v>710148.79982981225</v>
      </c>
      <c r="I100" s="133">
        <f t="shared" si="47"/>
        <v>768781.51487449743</v>
      </c>
      <c r="J100" s="132">
        <f t="shared" si="47"/>
        <v>819465.93007518211</v>
      </c>
      <c r="K100" s="132">
        <f t="shared" si="47"/>
        <v>849295.33940635843</v>
      </c>
      <c r="L100" s="86"/>
      <c r="O100"/>
      <c r="P100"/>
      <c r="Q100"/>
      <c r="R100"/>
      <c r="S100"/>
      <c r="T100" s="234">
        <f t="shared" si="32"/>
        <v>8</v>
      </c>
      <c r="U100" s="138">
        <v>91</v>
      </c>
      <c r="V100" s="139">
        <f t="shared" si="29"/>
        <v>91</v>
      </c>
      <c r="W100" s="27">
        <f t="shared" si="33"/>
        <v>4691720.9022436682</v>
      </c>
      <c r="X100" s="27">
        <f t="shared" si="34"/>
        <v>27368.371929754729</v>
      </c>
      <c r="Y100" s="27">
        <f t="shared" si="35"/>
        <v>7185.7764136140968</v>
      </c>
      <c r="Z100" s="52">
        <f t="shared" si="30"/>
        <v>4684535.1258300543</v>
      </c>
    </row>
    <row r="101" spans="1:26" ht="12" hidden="1" customHeight="1" x14ac:dyDescent="0.35">
      <c r="B101" s="88"/>
      <c r="C101" s="96" t="s">
        <v>76</v>
      </c>
      <c r="D101" s="95"/>
      <c r="E101" s="162"/>
      <c r="F101" s="55">
        <v>8.5999999999999993E-2</v>
      </c>
      <c r="G101" s="54">
        <v>0.104</v>
      </c>
      <c r="H101" s="55">
        <v>-9.9000000000000005E-2</v>
      </c>
      <c r="I101" s="122">
        <v>-0.1</v>
      </c>
      <c r="J101" s="55">
        <v>-8.2000000000000003E-2</v>
      </c>
      <c r="K101" s="55">
        <v>-8.1000000000000003E-2</v>
      </c>
      <c r="L101" s="86"/>
      <c r="O101"/>
      <c r="P101"/>
      <c r="Q101"/>
      <c r="R101"/>
      <c r="S101"/>
      <c r="T101" s="234">
        <f t="shared" si="32"/>
        <v>8</v>
      </c>
      <c r="U101" s="138">
        <v>92</v>
      </c>
      <c r="V101" s="139">
        <f t="shared" si="29"/>
        <v>92</v>
      </c>
      <c r="W101" s="27">
        <f t="shared" si="33"/>
        <v>4684535.1258300543</v>
      </c>
      <c r="X101" s="27">
        <f t="shared" si="34"/>
        <v>27326.454900675311</v>
      </c>
      <c r="Y101" s="27">
        <f t="shared" si="35"/>
        <v>7227.693442693514</v>
      </c>
      <c r="Z101" s="52">
        <f t="shared" si="30"/>
        <v>4677307.4323873604</v>
      </c>
    </row>
    <row r="102" spans="1:26" ht="12" hidden="1" customHeight="1" x14ac:dyDescent="0.35">
      <c r="B102" s="88"/>
      <c r="C102" s="97" t="s">
        <v>10</v>
      </c>
      <c r="D102" s="57"/>
      <c r="E102" s="65">
        <v>-35000</v>
      </c>
      <c r="F102" s="66">
        <f t="shared" ref="F102:K102" si="48">E102*(1+F101)</f>
        <v>-38010</v>
      </c>
      <c r="G102" s="65">
        <f t="shared" si="48"/>
        <v>-41963.040000000001</v>
      </c>
      <c r="H102" s="66">
        <f t="shared" si="48"/>
        <v>-37808.69904</v>
      </c>
      <c r="I102" s="123">
        <f t="shared" si="48"/>
        <v>-34027.829136</v>
      </c>
      <c r="J102" s="66">
        <f t="shared" si="48"/>
        <v>-31237.547146848003</v>
      </c>
      <c r="K102" s="66">
        <f t="shared" si="48"/>
        <v>-28707.305827953314</v>
      </c>
      <c r="L102" s="86"/>
      <c r="N102" s="25"/>
      <c r="O102"/>
      <c r="P102"/>
      <c r="Q102"/>
      <c r="R102"/>
      <c r="S102"/>
      <c r="T102" s="234">
        <f t="shared" si="32"/>
        <v>8</v>
      </c>
      <c r="U102" s="138">
        <v>93</v>
      </c>
      <c r="V102" s="139">
        <f t="shared" si="29"/>
        <v>93</v>
      </c>
      <c r="W102" s="27">
        <f t="shared" si="33"/>
        <v>4677307.4323873604</v>
      </c>
      <c r="X102" s="27">
        <f t="shared" si="34"/>
        <v>27284.293355592934</v>
      </c>
      <c r="Y102" s="27">
        <f t="shared" si="35"/>
        <v>7269.8549877758924</v>
      </c>
      <c r="Z102" s="52">
        <f t="shared" si="30"/>
        <v>4670037.5773995845</v>
      </c>
    </row>
    <row r="103" spans="1:26" ht="12" hidden="1" customHeight="1" x14ac:dyDescent="0.35">
      <c r="B103" s="88"/>
      <c r="C103" s="96" t="s">
        <v>77</v>
      </c>
      <c r="D103" s="95"/>
      <c r="E103" s="162"/>
      <c r="F103" s="55">
        <v>0.27</v>
      </c>
      <c r="G103" s="54">
        <v>0.108</v>
      </c>
      <c r="H103" s="55">
        <v>0.18</v>
      </c>
      <c r="I103" s="122">
        <v>-1.7000000000000001E-2</v>
      </c>
      <c r="J103" s="55">
        <v>-0.14799999999999999</v>
      </c>
      <c r="K103" s="55">
        <v>-3.3000000000000002E-2</v>
      </c>
      <c r="L103" s="86"/>
      <c r="O103"/>
      <c r="P103"/>
      <c r="Q103"/>
      <c r="R103"/>
      <c r="S103"/>
      <c r="T103" s="234">
        <f t="shared" si="32"/>
        <v>8</v>
      </c>
      <c r="U103" s="138">
        <v>94</v>
      </c>
      <c r="V103" s="139">
        <f t="shared" si="29"/>
        <v>94</v>
      </c>
      <c r="W103" s="27">
        <f t="shared" si="33"/>
        <v>4670037.5773995845</v>
      </c>
      <c r="X103" s="27">
        <f t="shared" si="34"/>
        <v>27241.885868164241</v>
      </c>
      <c r="Y103" s="27">
        <f t="shared" si="35"/>
        <v>7312.2624752045849</v>
      </c>
      <c r="Z103" s="52">
        <f t="shared" si="30"/>
        <v>4662725.3149243798</v>
      </c>
    </row>
    <row r="104" spans="1:26" ht="12" hidden="1" customHeight="1" x14ac:dyDescent="0.35">
      <c r="B104" s="88"/>
      <c r="C104" s="81" t="s">
        <v>11</v>
      </c>
      <c r="D104" s="57"/>
      <c r="E104" s="65">
        <v>-20458</v>
      </c>
      <c r="F104" s="66">
        <f t="shared" ref="F104:K104" si="49">E104*(1+F103)</f>
        <v>-25981.66</v>
      </c>
      <c r="G104" s="65">
        <f t="shared" si="49"/>
        <v>-28787.679280000004</v>
      </c>
      <c r="H104" s="66">
        <f t="shared" si="49"/>
        <v>-33969.461550400003</v>
      </c>
      <c r="I104" s="123">
        <f t="shared" si="49"/>
        <v>-33391.980704043206</v>
      </c>
      <c r="J104" s="66">
        <f t="shared" si="49"/>
        <v>-28449.967559844812</v>
      </c>
      <c r="K104" s="66">
        <f t="shared" si="49"/>
        <v>-27511.118630369932</v>
      </c>
      <c r="L104" s="86"/>
      <c r="O104"/>
      <c r="P104"/>
      <c r="Q104"/>
      <c r="R104"/>
      <c r="S104"/>
      <c r="T104" s="234">
        <f t="shared" si="32"/>
        <v>8</v>
      </c>
      <c r="U104" s="138">
        <v>95</v>
      </c>
      <c r="V104" s="139">
        <f t="shared" si="29"/>
        <v>95</v>
      </c>
      <c r="W104" s="27">
        <f t="shared" si="33"/>
        <v>4662725.3149243798</v>
      </c>
      <c r="X104" s="27">
        <f t="shared" si="34"/>
        <v>27199.231003725548</v>
      </c>
      <c r="Y104" s="27">
        <f t="shared" si="35"/>
        <v>7354.9173396432789</v>
      </c>
      <c r="Z104" s="52">
        <f t="shared" si="30"/>
        <v>4655370.3975847363</v>
      </c>
    </row>
    <row r="105" spans="1:26" ht="12" hidden="1" customHeight="1" x14ac:dyDescent="0.35">
      <c r="B105" s="88"/>
      <c r="C105" s="96" t="s">
        <v>75</v>
      </c>
      <c r="D105" s="95"/>
      <c r="E105" s="161"/>
      <c r="F105" s="113">
        <v>-8.8999999999999996E-2</v>
      </c>
      <c r="G105" s="114">
        <v>8.5000000000000006E-2</v>
      </c>
      <c r="H105" s="113">
        <v>3.5999999999999997E-2</v>
      </c>
      <c r="I105" s="127">
        <v>0.19500000000000001</v>
      </c>
      <c r="J105" s="113">
        <v>-0.219</v>
      </c>
      <c r="K105" s="144">
        <v>-2.4E-2</v>
      </c>
      <c r="L105" s="86"/>
      <c r="O105"/>
      <c r="P105"/>
      <c r="Q105"/>
      <c r="R105"/>
      <c r="S105"/>
      <c r="T105" s="234">
        <f t="shared" si="32"/>
        <v>8</v>
      </c>
      <c r="U105" s="138">
        <v>96</v>
      </c>
      <c r="V105" s="139">
        <f t="shared" si="29"/>
        <v>96</v>
      </c>
      <c r="W105" s="27">
        <f t="shared" si="33"/>
        <v>4655370.3975847363</v>
      </c>
      <c r="X105" s="27">
        <f t="shared" si="34"/>
        <v>27156.327319244298</v>
      </c>
      <c r="Y105" s="27">
        <f t="shared" si="35"/>
        <v>7397.8210241245297</v>
      </c>
      <c r="Z105" s="52">
        <f t="shared" si="30"/>
        <v>4647972.5765606118</v>
      </c>
    </row>
    <row r="106" spans="1:26" ht="12" hidden="1" customHeight="1" x14ac:dyDescent="0.35">
      <c r="B106" s="88"/>
      <c r="C106" s="97" t="s">
        <v>9</v>
      </c>
      <c r="D106" s="57"/>
      <c r="E106" s="65">
        <v>-75264</v>
      </c>
      <c r="F106" s="66">
        <f t="shared" ref="F106:K106" si="50">E106*(1+F105)</f>
        <v>-68565.504000000001</v>
      </c>
      <c r="G106" s="65">
        <f t="shared" si="50"/>
        <v>-74393.571840000004</v>
      </c>
      <c r="H106" s="66">
        <f t="shared" si="50"/>
        <v>-77071.740426240009</v>
      </c>
      <c r="I106" s="123">
        <f t="shared" si="50"/>
        <v>-92100.72980935681</v>
      </c>
      <c r="J106" s="66">
        <f t="shared" si="50"/>
        <v>-71930.669981107669</v>
      </c>
      <c r="K106" s="66">
        <f t="shared" si="50"/>
        <v>-70204.333901561084</v>
      </c>
      <c r="L106" s="86"/>
      <c r="O106"/>
      <c r="P106"/>
      <c r="Q106"/>
      <c r="R106"/>
      <c r="S106"/>
      <c r="T106" s="234">
        <f t="shared" si="32"/>
        <v>9</v>
      </c>
      <c r="U106" s="138">
        <v>97</v>
      </c>
      <c r="V106" s="139">
        <f t="shared" si="29"/>
        <v>97</v>
      </c>
      <c r="W106" s="27">
        <f t="shared" si="33"/>
        <v>4647972.5765606118</v>
      </c>
      <c r="X106" s="27">
        <f t="shared" si="34"/>
        <v>27113.173363270234</v>
      </c>
      <c r="Y106" s="27">
        <f t="shared" si="35"/>
        <v>7440.974980098591</v>
      </c>
      <c r="Z106" s="52">
        <f t="shared" si="30"/>
        <v>4640531.6015805136</v>
      </c>
    </row>
    <row r="107" spans="1:26" ht="14.5" hidden="1" x14ac:dyDescent="0.35">
      <c r="B107" s="88"/>
      <c r="C107" s="106" t="s">
        <v>198</v>
      </c>
      <c r="D107" s="107"/>
      <c r="E107" s="160">
        <f t="shared" ref="E107:K107" si="51">E100+E102+E104+E106-E152</f>
        <v>711398.92500000005</v>
      </c>
      <c r="F107" s="146">
        <f t="shared" si="51"/>
        <v>579280.07625000004</v>
      </c>
      <c r="G107" s="131">
        <f t="shared" si="51"/>
        <v>599374.02788249997</v>
      </c>
      <c r="H107" s="132">
        <f t="shared" si="51"/>
        <v>638370.63923941227</v>
      </c>
      <c r="I107" s="133">
        <f t="shared" si="51"/>
        <v>701361.70503445424</v>
      </c>
      <c r="J107" s="132">
        <f t="shared" si="51"/>
        <v>759778.41536848922</v>
      </c>
      <c r="K107" s="136">
        <f t="shared" si="51"/>
        <v>793076.91494803526</v>
      </c>
      <c r="L107" s="86"/>
      <c r="N107" s="25"/>
      <c r="O107"/>
      <c r="P107"/>
      <c r="Q107"/>
      <c r="R107"/>
      <c r="S107"/>
      <c r="T107" s="234">
        <f t="shared" si="32"/>
        <v>9</v>
      </c>
      <c r="U107" s="138">
        <v>98</v>
      </c>
      <c r="V107" s="139">
        <f t="shared" si="29"/>
        <v>98</v>
      </c>
      <c r="W107" s="27">
        <f t="shared" si="33"/>
        <v>4640531.6015805136</v>
      </c>
      <c r="X107" s="27">
        <f t="shared" si="34"/>
        <v>27069.767675886327</v>
      </c>
      <c r="Y107" s="27">
        <f t="shared" si="35"/>
        <v>7484.3806674825</v>
      </c>
      <c r="Z107" s="52">
        <f t="shared" si="30"/>
        <v>4633047.2209130311</v>
      </c>
    </row>
    <row r="108" spans="1:26" ht="12" hidden="1" customHeight="1" x14ac:dyDescent="0.35">
      <c r="B108" s="88"/>
      <c r="C108" s="99" t="s">
        <v>101</v>
      </c>
      <c r="D108" s="157">
        <f>-E8</f>
        <v>-51937.5</v>
      </c>
      <c r="E108" s="61">
        <v>0</v>
      </c>
      <c r="F108" s="62">
        <v>0</v>
      </c>
      <c r="G108" s="61">
        <v>0</v>
      </c>
      <c r="H108" s="62">
        <v>0</v>
      </c>
      <c r="I108" s="71">
        <v>0</v>
      </c>
      <c r="J108" s="62">
        <v>0</v>
      </c>
      <c r="K108" s="82"/>
      <c r="L108" s="86"/>
      <c r="N108" s="197"/>
      <c r="O108"/>
      <c r="P108"/>
      <c r="Q108"/>
      <c r="R108"/>
      <c r="S108"/>
      <c r="T108" s="234">
        <f t="shared" si="32"/>
        <v>9</v>
      </c>
      <c r="U108" s="138">
        <v>99</v>
      </c>
      <c r="V108" s="139">
        <f t="shared" si="29"/>
        <v>99</v>
      </c>
      <c r="W108" s="27">
        <f t="shared" si="33"/>
        <v>4633047.2209130311</v>
      </c>
      <c r="X108" s="27">
        <f t="shared" si="34"/>
        <v>27026.108788659345</v>
      </c>
      <c r="Y108" s="27">
        <f t="shared" si="35"/>
        <v>7528.0395547094795</v>
      </c>
      <c r="Z108" s="52">
        <f t="shared" si="30"/>
        <v>4625519.1813583216</v>
      </c>
    </row>
    <row r="109" spans="1:26" ht="12" hidden="1" customHeight="1" x14ac:dyDescent="0.35">
      <c r="B109" s="88"/>
      <c r="C109" s="81" t="s">
        <v>23</v>
      </c>
      <c r="D109" s="57"/>
      <c r="E109" s="63">
        <f>-$D$11</f>
        <v>-414649.78012042592</v>
      </c>
      <c r="F109" s="64">
        <f>$E$109</f>
        <v>-414649.78012042592</v>
      </c>
      <c r="G109" s="63">
        <f>$E$109</f>
        <v>-414649.78012042592</v>
      </c>
      <c r="H109" s="64">
        <f>$E$109</f>
        <v>-414649.78012042592</v>
      </c>
      <c r="I109" s="103">
        <f>$E$109</f>
        <v>-414649.78012042592</v>
      </c>
      <c r="J109" s="64">
        <f>$E$109</f>
        <v>-414649.78012042592</v>
      </c>
      <c r="K109" s="82"/>
      <c r="L109" s="86"/>
      <c r="N109" s="197"/>
      <c r="O109"/>
      <c r="P109"/>
      <c r="Q109"/>
      <c r="R109"/>
      <c r="S109"/>
      <c r="T109" s="234">
        <f t="shared" si="32"/>
        <v>9</v>
      </c>
      <c r="U109" s="138">
        <v>100</v>
      </c>
      <c r="V109" s="139">
        <f t="shared" si="29"/>
        <v>100</v>
      </c>
      <c r="W109" s="27">
        <f t="shared" si="33"/>
        <v>4625519.1813583216</v>
      </c>
      <c r="X109" s="27">
        <f t="shared" si="34"/>
        <v>26982.195224590207</v>
      </c>
      <c r="Y109" s="27">
        <f t="shared" si="35"/>
        <v>7571.9531187786188</v>
      </c>
      <c r="Z109" s="52">
        <f t="shared" si="30"/>
        <v>4617947.2282395428</v>
      </c>
    </row>
    <row r="110" spans="1:26" ht="13.25" hidden="1" customHeight="1" x14ac:dyDescent="0.35">
      <c r="B110" s="88"/>
      <c r="C110" s="106" t="s">
        <v>113</v>
      </c>
      <c r="D110" s="107"/>
      <c r="E110" s="131">
        <f>E107+E108+E109</f>
        <v>296749.14487957413</v>
      </c>
      <c r="F110" s="146">
        <f t="shared" ref="F110:J110" si="52">F107+F108+F109</f>
        <v>164630.29612957413</v>
      </c>
      <c r="G110" s="131">
        <f t="shared" si="52"/>
        <v>184724.24776207405</v>
      </c>
      <c r="H110" s="132">
        <f t="shared" si="52"/>
        <v>223720.85911898635</v>
      </c>
      <c r="I110" s="133">
        <f t="shared" si="52"/>
        <v>286711.92491402832</v>
      </c>
      <c r="J110" s="132">
        <f t="shared" si="52"/>
        <v>345128.63524806331</v>
      </c>
      <c r="K110" s="134"/>
      <c r="L110" s="86"/>
      <c r="N110" s="197"/>
      <c r="O110"/>
      <c r="P110"/>
      <c r="Q110"/>
      <c r="R110"/>
      <c r="S110"/>
      <c r="T110" s="234">
        <f t="shared" si="32"/>
        <v>9</v>
      </c>
      <c r="U110" s="138">
        <v>101</v>
      </c>
      <c r="V110" s="139">
        <f t="shared" si="29"/>
        <v>101</v>
      </c>
      <c r="W110" s="27">
        <f t="shared" si="33"/>
        <v>4617947.2282395428</v>
      </c>
      <c r="X110" s="27">
        <f t="shared" si="34"/>
        <v>26938.025498063998</v>
      </c>
      <c r="Y110" s="27">
        <f t="shared" si="35"/>
        <v>7616.1228453048279</v>
      </c>
      <c r="Z110" s="52">
        <f t="shared" si="30"/>
        <v>4610331.1053942377</v>
      </c>
    </row>
    <row r="111" spans="1:26" ht="12" hidden="1" customHeight="1" x14ac:dyDescent="0.35">
      <c r="B111" s="88"/>
      <c r="C111" s="100" t="s">
        <v>195</v>
      </c>
      <c r="D111" s="58"/>
      <c r="E111" s="61">
        <f t="shared" ref="E111:J111" si="53">-$D$24</f>
        <v>-201818.18181818182</v>
      </c>
      <c r="F111" s="62">
        <f t="shared" si="53"/>
        <v>-201818.18181818182</v>
      </c>
      <c r="G111" s="61">
        <f t="shared" si="53"/>
        <v>-201818.18181818182</v>
      </c>
      <c r="H111" s="62">
        <f t="shared" si="53"/>
        <v>-201818.18181818182</v>
      </c>
      <c r="I111" s="71">
        <f t="shared" si="53"/>
        <v>-201818.18181818182</v>
      </c>
      <c r="J111" s="62">
        <f t="shared" si="53"/>
        <v>-201818.18181818182</v>
      </c>
      <c r="K111" s="82"/>
      <c r="L111" s="86"/>
      <c r="N111"/>
      <c r="O111"/>
      <c r="P111"/>
      <c r="Q111"/>
      <c r="R111"/>
      <c r="S111"/>
      <c r="T111" s="234">
        <f t="shared" si="32"/>
        <v>9</v>
      </c>
      <c r="U111" s="138">
        <v>102</v>
      </c>
      <c r="V111" s="139">
        <f t="shared" si="29"/>
        <v>102</v>
      </c>
      <c r="W111" s="27">
        <f t="shared" si="33"/>
        <v>4610331.1053942377</v>
      </c>
      <c r="X111" s="27">
        <f t="shared" si="34"/>
        <v>26893.598114799723</v>
      </c>
      <c r="Y111" s="27">
        <f t="shared" si="35"/>
        <v>7660.5502285691055</v>
      </c>
      <c r="Z111" s="52">
        <f t="shared" si="30"/>
        <v>4602670.5551656689</v>
      </c>
    </row>
    <row r="112" spans="1:26" ht="12" hidden="1" customHeight="1" x14ac:dyDescent="0.35">
      <c r="A112" s="307" t="s">
        <v>117</v>
      </c>
      <c r="B112" s="88"/>
      <c r="C112" s="100" t="s">
        <v>196</v>
      </c>
      <c r="D112" s="58"/>
      <c r="E112" s="69">
        <f>E38</f>
        <v>-35000</v>
      </c>
      <c r="F112" s="70">
        <f t="shared" ref="F112:J112" si="54">F38</f>
        <v>-38010</v>
      </c>
      <c r="G112" s="69">
        <f t="shared" si="54"/>
        <v>-41963.040000000001</v>
      </c>
      <c r="H112" s="70">
        <f t="shared" si="54"/>
        <v>-37808.69904</v>
      </c>
      <c r="I112" s="125">
        <f t="shared" si="54"/>
        <v>-34027.829136</v>
      </c>
      <c r="J112" s="70">
        <f t="shared" si="54"/>
        <v>-31237.547146848003</v>
      </c>
      <c r="K112" s="83"/>
      <c r="L112" s="86"/>
      <c r="N112"/>
      <c r="O112"/>
      <c r="P112"/>
      <c r="Q112"/>
      <c r="R112"/>
      <c r="S112"/>
      <c r="T112" s="234">
        <f t="shared" si="32"/>
        <v>9</v>
      </c>
      <c r="U112" s="138">
        <v>103</v>
      </c>
      <c r="V112" s="139">
        <f t="shared" si="29"/>
        <v>103</v>
      </c>
      <c r="W112" s="27">
        <f t="shared" si="33"/>
        <v>4602670.5551656689</v>
      </c>
      <c r="X112" s="27">
        <f t="shared" si="34"/>
        <v>26848.911571799734</v>
      </c>
      <c r="Y112" s="27">
        <f t="shared" si="35"/>
        <v>7705.2367715690925</v>
      </c>
      <c r="Z112" s="52">
        <f t="shared" si="30"/>
        <v>4594965.3183941003</v>
      </c>
    </row>
    <row r="113" spans="1:26" ht="12" hidden="1" customHeight="1" x14ac:dyDescent="0.35">
      <c r="A113" s="307"/>
      <c r="B113" s="88"/>
      <c r="C113" s="100" t="s">
        <v>197</v>
      </c>
      <c r="D113" s="58"/>
      <c r="E113" s="69">
        <f>E48</f>
        <v>-10752</v>
      </c>
      <c r="F113" s="70">
        <f t="shared" ref="F113:J113" si="55">F48</f>
        <v>-20547.072</v>
      </c>
      <c r="G113" s="69">
        <f t="shared" si="55"/>
        <v>-31174.725120000003</v>
      </c>
      <c r="H113" s="70">
        <f t="shared" si="55"/>
        <v>-42184.973752320002</v>
      </c>
      <c r="I113" s="125">
        <f t="shared" si="55"/>
        <v>-55342.220867942407</v>
      </c>
      <c r="J113" s="70">
        <f t="shared" si="55"/>
        <v>-65618.030865243505</v>
      </c>
      <c r="K113" s="83"/>
      <c r="L113" s="86"/>
      <c r="N113"/>
      <c r="O113"/>
      <c r="P113"/>
      <c r="Q113"/>
      <c r="R113"/>
      <c r="S113"/>
      <c r="T113" s="234">
        <f t="shared" si="32"/>
        <v>9</v>
      </c>
      <c r="U113" s="138">
        <v>104</v>
      </c>
      <c r="V113" s="139">
        <f t="shared" si="29"/>
        <v>104</v>
      </c>
      <c r="W113" s="27">
        <f t="shared" si="33"/>
        <v>4594965.3183941003</v>
      </c>
      <c r="X113" s="27">
        <f t="shared" si="34"/>
        <v>26803.964357298915</v>
      </c>
      <c r="Y113" s="27">
        <f t="shared" si="35"/>
        <v>7750.183986069912</v>
      </c>
      <c r="Z113" s="52">
        <f t="shared" si="30"/>
        <v>4587215.1344080307</v>
      </c>
    </row>
    <row r="114" spans="1:26" ht="12" hidden="1" customHeight="1" x14ac:dyDescent="0.35">
      <c r="A114" s="307"/>
      <c r="B114" s="88"/>
      <c r="C114" s="100" t="s">
        <v>200</v>
      </c>
      <c r="D114" s="58"/>
      <c r="E114" s="69">
        <f>E61-IF(E84=$D$3,E64,0)</f>
        <v>-20458</v>
      </c>
      <c r="F114" s="70">
        <f t="shared" ref="F114:J114" si="56">F61-IF(F84=$D$3,F64,0)</f>
        <v>-25981.66</v>
      </c>
      <c r="G114" s="69">
        <f t="shared" si="56"/>
        <v>-28787.679280000004</v>
      </c>
      <c r="H114" s="70">
        <f t="shared" si="56"/>
        <v>-33969.461550400003</v>
      </c>
      <c r="I114" s="125">
        <f t="shared" si="56"/>
        <v>-33391.980704043206</v>
      </c>
      <c r="J114" s="70">
        <f t="shared" si="56"/>
        <v>-28449.967559844812</v>
      </c>
      <c r="K114" s="83"/>
      <c r="L114" s="86"/>
      <c r="N114"/>
      <c r="O114"/>
      <c r="P114"/>
      <c r="Q114"/>
      <c r="R114"/>
      <c r="S114"/>
      <c r="T114" s="234">
        <f t="shared" si="32"/>
        <v>9</v>
      </c>
      <c r="U114" s="138">
        <v>105</v>
      </c>
      <c r="V114" s="139">
        <f t="shared" si="29"/>
        <v>105</v>
      </c>
      <c r="W114" s="27">
        <f t="shared" si="33"/>
        <v>4587215.1344080307</v>
      </c>
      <c r="X114" s="27">
        <f t="shared" si="34"/>
        <v>26758.754950713505</v>
      </c>
      <c r="Y114" s="27">
        <f t="shared" si="35"/>
        <v>7795.39339265532</v>
      </c>
      <c r="Z114" s="52">
        <f t="shared" si="30"/>
        <v>4579419.7410153756</v>
      </c>
    </row>
    <row r="115" spans="1:26" ht="12" hidden="1" customHeight="1" x14ac:dyDescent="0.35">
      <c r="A115" s="307"/>
      <c r="B115" s="88"/>
      <c r="C115" s="81" t="s">
        <v>137</v>
      </c>
      <c r="D115" s="57"/>
      <c r="E115" s="69">
        <f>E68-IF(E84=$D$3,E70,0)</f>
        <v>-7419.6428571428569</v>
      </c>
      <c r="F115" s="68">
        <f t="shared" ref="F115:J115" si="57">F68-IF(F84=$D$3,F70,0)</f>
        <v>-7419.6428571428569</v>
      </c>
      <c r="G115" s="67">
        <f t="shared" si="57"/>
        <v>-7419.6428571428569</v>
      </c>
      <c r="H115" s="68">
        <f t="shared" si="57"/>
        <v>-7419.6428571428569</v>
      </c>
      <c r="I115" s="124">
        <f t="shared" si="57"/>
        <v>-7419.6428571428569</v>
      </c>
      <c r="J115" s="68">
        <f t="shared" si="57"/>
        <v>-14839.285714285719</v>
      </c>
      <c r="K115" s="83"/>
      <c r="L115" s="86"/>
      <c r="N115"/>
      <c r="O115"/>
      <c r="P115"/>
      <c r="Q115"/>
      <c r="R115"/>
      <c r="S115"/>
      <c r="T115" s="234">
        <f t="shared" si="32"/>
        <v>9</v>
      </c>
      <c r="U115" s="138">
        <v>106</v>
      </c>
      <c r="V115" s="139">
        <f t="shared" si="29"/>
        <v>106</v>
      </c>
      <c r="W115" s="27">
        <f t="shared" si="33"/>
        <v>4579419.7410153756</v>
      </c>
      <c r="X115" s="27">
        <f t="shared" si="34"/>
        <v>26713.281822589684</v>
      </c>
      <c r="Y115" s="27">
        <f t="shared" si="35"/>
        <v>7840.8665207791437</v>
      </c>
      <c r="Z115" s="52">
        <f t="shared" si="30"/>
        <v>4571578.8744945964</v>
      </c>
    </row>
    <row r="116" spans="1:26" ht="14.5" hidden="1" x14ac:dyDescent="0.35">
      <c r="A116" s="307"/>
      <c r="B116" s="88"/>
      <c r="C116" s="81" t="s">
        <v>202</v>
      </c>
      <c r="D116" s="57"/>
      <c r="E116" s="67">
        <f>-E98</f>
        <v>49513.724999999999</v>
      </c>
      <c r="F116" s="68">
        <f t="shared" ref="F116:J116" si="58">-F98</f>
        <v>47038.03875</v>
      </c>
      <c r="G116" s="67">
        <f t="shared" si="58"/>
        <v>47508.419137499994</v>
      </c>
      <c r="H116" s="68">
        <f t="shared" si="58"/>
        <v>48696.129615937491</v>
      </c>
      <c r="I116" s="124">
        <f t="shared" si="58"/>
        <v>50400.494152495288</v>
      </c>
      <c r="J116" s="68">
        <f t="shared" si="58"/>
        <v>52164.511447832629</v>
      </c>
      <c r="K116" s="83"/>
      <c r="L116" s="86"/>
      <c r="N116"/>
      <c r="O116"/>
      <c r="P116"/>
      <c r="Q116"/>
      <c r="R116"/>
      <c r="S116"/>
      <c r="T116" s="234">
        <f t="shared" si="32"/>
        <v>9</v>
      </c>
      <c r="U116" s="138">
        <v>107</v>
      </c>
      <c r="V116" s="139">
        <f t="shared" si="29"/>
        <v>107</v>
      </c>
      <c r="W116" s="27">
        <f t="shared" si="33"/>
        <v>4571578.8744945964</v>
      </c>
      <c r="X116" s="27">
        <f t="shared" si="34"/>
        <v>26667.543434551804</v>
      </c>
      <c r="Y116" s="27">
        <f t="shared" si="35"/>
        <v>7886.6049088170212</v>
      </c>
      <c r="Z116" s="52">
        <f t="shared" si="30"/>
        <v>4563692.2695857789</v>
      </c>
    </row>
    <row r="117" spans="1:26" ht="12" hidden="1" customHeight="1" x14ac:dyDescent="0.35">
      <c r="A117" s="307"/>
      <c r="B117" s="88"/>
      <c r="C117" s="81" t="s">
        <v>93</v>
      </c>
      <c r="D117" s="57"/>
      <c r="E117" s="67">
        <f t="shared" ref="E117:J117" si="59">-E102</f>
        <v>35000</v>
      </c>
      <c r="F117" s="68">
        <f t="shared" si="59"/>
        <v>38010</v>
      </c>
      <c r="G117" s="67">
        <f t="shared" si="59"/>
        <v>41963.040000000001</v>
      </c>
      <c r="H117" s="68">
        <f t="shared" si="59"/>
        <v>37808.69904</v>
      </c>
      <c r="I117" s="124">
        <f t="shared" si="59"/>
        <v>34027.829136</v>
      </c>
      <c r="J117" s="68">
        <f t="shared" si="59"/>
        <v>31237.547146848003</v>
      </c>
      <c r="K117" s="82"/>
      <c r="L117" s="86"/>
      <c r="N117"/>
      <c r="O117"/>
      <c r="P117"/>
      <c r="Q117"/>
      <c r="R117"/>
      <c r="S117"/>
      <c r="T117" s="234">
        <f t="shared" si="32"/>
        <v>9</v>
      </c>
      <c r="U117" s="138">
        <v>108</v>
      </c>
      <c r="V117" s="139">
        <f t="shared" si="29"/>
        <v>108</v>
      </c>
      <c r="W117" s="27">
        <f t="shared" si="33"/>
        <v>4563692.2695857789</v>
      </c>
      <c r="X117" s="27">
        <f t="shared" si="34"/>
        <v>26621.538239250374</v>
      </c>
      <c r="Y117" s="27">
        <f t="shared" si="35"/>
        <v>7932.6101041184538</v>
      </c>
      <c r="Z117" s="52">
        <f t="shared" si="30"/>
        <v>4555759.6594816605</v>
      </c>
    </row>
    <row r="118" spans="1:26" ht="12" hidden="1" customHeight="1" x14ac:dyDescent="0.35">
      <c r="A118" s="307"/>
      <c r="B118" s="88"/>
      <c r="C118" s="81" t="s">
        <v>201</v>
      </c>
      <c r="D118" s="57"/>
      <c r="E118" s="67">
        <f t="shared" ref="E118:J118" si="60">-E104</f>
        <v>20458</v>
      </c>
      <c r="F118" s="68">
        <f t="shared" si="60"/>
        <v>25981.66</v>
      </c>
      <c r="G118" s="67">
        <f t="shared" si="60"/>
        <v>28787.679280000004</v>
      </c>
      <c r="H118" s="68">
        <f t="shared" si="60"/>
        <v>33969.461550400003</v>
      </c>
      <c r="I118" s="124">
        <f t="shared" si="60"/>
        <v>33391.980704043206</v>
      </c>
      <c r="J118" s="68">
        <f t="shared" si="60"/>
        <v>28449.967559844812</v>
      </c>
      <c r="K118" s="82"/>
      <c r="L118" s="86"/>
      <c r="N118"/>
      <c r="O118"/>
      <c r="P118"/>
      <c r="Q118"/>
      <c r="R118"/>
      <c r="S118"/>
      <c r="T118" s="234">
        <f t="shared" si="32"/>
        <v>10</v>
      </c>
      <c r="U118" s="138">
        <v>109</v>
      </c>
      <c r="V118" s="139">
        <f t="shared" si="29"/>
        <v>109</v>
      </c>
      <c r="W118" s="27">
        <f t="shared" si="33"/>
        <v>4555759.6594816605</v>
      </c>
      <c r="X118" s="27">
        <f t="shared" si="34"/>
        <v>26575.264680309683</v>
      </c>
      <c r="Y118" s="27">
        <f t="shared" si="35"/>
        <v>7978.8836630591431</v>
      </c>
      <c r="Z118" s="52">
        <f t="shared" si="30"/>
        <v>4547780.7758186013</v>
      </c>
    </row>
    <row r="119" spans="1:26" ht="12" hidden="1" customHeight="1" x14ac:dyDescent="0.35">
      <c r="A119" s="307"/>
      <c r="B119" s="88"/>
      <c r="C119" s="81" t="s">
        <v>94</v>
      </c>
      <c r="D119" s="57"/>
      <c r="E119" s="67">
        <f>R10</f>
        <v>52758.623009010706</v>
      </c>
      <c r="F119" s="68">
        <f>R11</f>
        <v>56572.548132195741</v>
      </c>
      <c r="G119" s="67">
        <f>R12</f>
        <v>60662.18221091546</v>
      </c>
      <c r="H119" s="68">
        <f>R13</f>
        <v>65047.45626785823</v>
      </c>
      <c r="I119" s="124">
        <f>R14</f>
        <v>69749.742140954157</v>
      </c>
      <c r="J119" s="68">
        <f>R15</f>
        <v>74791.956640025324</v>
      </c>
      <c r="K119" s="82"/>
      <c r="L119" s="86"/>
      <c r="N119"/>
      <c r="O119"/>
      <c r="P119"/>
      <c r="Q119"/>
      <c r="R119"/>
      <c r="S119"/>
      <c r="T119" s="234">
        <f t="shared" si="32"/>
        <v>10</v>
      </c>
      <c r="U119" s="138">
        <v>110</v>
      </c>
      <c r="V119" s="139">
        <f t="shared" si="29"/>
        <v>110</v>
      </c>
      <c r="W119" s="27">
        <f t="shared" si="33"/>
        <v>4547780.7758186013</v>
      </c>
      <c r="X119" s="27">
        <f t="shared" si="34"/>
        <v>26528.72119227517</v>
      </c>
      <c r="Y119" s="27">
        <f t="shared" si="35"/>
        <v>8025.4271510936551</v>
      </c>
      <c r="Z119" s="52">
        <f t="shared" si="30"/>
        <v>4539755.348667508</v>
      </c>
    </row>
    <row r="120" spans="1:26" ht="12" hidden="1" customHeight="1" x14ac:dyDescent="0.35">
      <c r="A120" s="307"/>
      <c r="B120" s="88"/>
      <c r="C120" s="106" t="s">
        <v>88</v>
      </c>
      <c r="D120" s="107"/>
      <c r="E120" s="131">
        <f t="shared" ref="E120:J120" si="61">SUM(E110:E119)</f>
        <v>179031.66821326016</v>
      </c>
      <c r="F120" s="146">
        <f t="shared" si="61"/>
        <v>38455.986336445188</v>
      </c>
      <c r="G120" s="131">
        <f t="shared" si="61"/>
        <v>52482.299315164826</v>
      </c>
      <c r="H120" s="132">
        <f t="shared" si="61"/>
        <v>86041.646575137391</v>
      </c>
      <c r="I120" s="133">
        <f t="shared" si="61"/>
        <v>142282.11566421069</v>
      </c>
      <c r="J120" s="132">
        <f t="shared" si="61"/>
        <v>189809.60493821022</v>
      </c>
      <c r="K120" s="134"/>
      <c r="L120" s="86"/>
      <c r="N120"/>
      <c r="O120"/>
      <c r="P120"/>
      <c r="Q120"/>
      <c r="R120"/>
      <c r="S120"/>
      <c r="T120" s="234">
        <f t="shared" si="32"/>
        <v>10</v>
      </c>
      <c r="U120" s="138">
        <v>111</v>
      </c>
      <c r="V120" s="139">
        <f t="shared" si="29"/>
        <v>111</v>
      </c>
      <c r="W120" s="27">
        <f t="shared" si="33"/>
        <v>4539755.348667508</v>
      </c>
      <c r="X120" s="27">
        <f t="shared" si="34"/>
        <v>26481.906200560457</v>
      </c>
      <c r="Y120" s="27">
        <f t="shared" si="35"/>
        <v>8072.242142808369</v>
      </c>
      <c r="Z120" s="52">
        <f t="shared" si="30"/>
        <v>4531683.1065246994</v>
      </c>
    </row>
    <row r="121" spans="1:26" ht="12" hidden="1" customHeight="1" x14ac:dyDescent="0.35">
      <c r="A121" s="307"/>
      <c r="B121" s="88"/>
      <c r="C121" s="81" t="s">
        <v>95</v>
      </c>
      <c r="D121" s="57"/>
      <c r="E121" s="63">
        <f t="shared" ref="E121:J121" si="62">-E75</f>
        <v>0</v>
      </c>
      <c r="F121" s="64">
        <f t="shared" si="62"/>
        <v>0</v>
      </c>
      <c r="G121" s="63">
        <f t="shared" si="62"/>
        <v>0</v>
      </c>
      <c r="H121" s="64">
        <f t="shared" si="62"/>
        <v>0</v>
      </c>
      <c r="I121" s="103">
        <f t="shared" si="62"/>
        <v>0</v>
      </c>
      <c r="J121" s="64">
        <f t="shared" si="62"/>
        <v>0</v>
      </c>
      <c r="K121" s="82"/>
      <c r="L121" s="86"/>
      <c r="N121"/>
      <c r="O121"/>
      <c r="P121"/>
      <c r="Q121"/>
      <c r="R121"/>
      <c r="S121"/>
      <c r="T121" s="234">
        <f t="shared" si="32"/>
        <v>10</v>
      </c>
      <c r="U121" s="138">
        <v>112</v>
      </c>
      <c r="V121" s="139">
        <f t="shared" si="29"/>
        <v>112</v>
      </c>
      <c r="W121" s="27">
        <f t="shared" si="33"/>
        <v>4531683.1065246994</v>
      </c>
      <c r="X121" s="27">
        <f t="shared" si="34"/>
        <v>26434.818121394077</v>
      </c>
      <c r="Y121" s="27">
        <f t="shared" si="35"/>
        <v>8119.3302219747511</v>
      </c>
      <c r="Z121" s="52">
        <f t="shared" si="30"/>
        <v>4523563.7763027251</v>
      </c>
    </row>
    <row r="122" spans="1:26" ht="12" hidden="1" customHeight="1" x14ac:dyDescent="0.35">
      <c r="A122" s="307"/>
      <c r="B122" s="88"/>
      <c r="C122" s="106" t="s">
        <v>15</v>
      </c>
      <c r="D122" s="107"/>
      <c r="E122" s="131">
        <f>E120+E121</f>
        <v>179031.66821326016</v>
      </c>
      <c r="F122" s="146">
        <f t="shared" ref="F122:J122" si="63">F120+F121</f>
        <v>38455.986336445188</v>
      </c>
      <c r="G122" s="131">
        <f t="shared" si="63"/>
        <v>52482.299315164826</v>
      </c>
      <c r="H122" s="132">
        <f t="shared" si="63"/>
        <v>86041.646575137391</v>
      </c>
      <c r="I122" s="133">
        <f t="shared" si="63"/>
        <v>142282.11566421069</v>
      </c>
      <c r="J122" s="132">
        <f t="shared" si="63"/>
        <v>189809.60493821022</v>
      </c>
      <c r="K122" s="82"/>
      <c r="L122" s="86"/>
      <c r="N122"/>
      <c r="O122"/>
      <c r="P122"/>
      <c r="Q122"/>
      <c r="R122"/>
      <c r="S122"/>
      <c r="T122" s="234">
        <f t="shared" si="32"/>
        <v>10</v>
      </c>
      <c r="U122" s="138">
        <v>113</v>
      </c>
      <c r="V122" s="139">
        <f t="shared" si="29"/>
        <v>113</v>
      </c>
      <c r="W122" s="27">
        <f t="shared" si="33"/>
        <v>4523563.7763027251</v>
      </c>
      <c r="X122" s="27">
        <f t="shared" si="34"/>
        <v>26387.455361765889</v>
      </c>
      <c r="Y122" s="27">
        <f t="shared" si="35"/>
        <v>8166.6929816029369</v>
      </c>
      <c r="Z122" s="52">
        <f t="shared" si="30"/>
        <v>4515397.0833211225</v>
      </c>
    </row>
    <row r="123" spans="1:26" ht="12" hidden="1" customHeight="1" x14ac:dyDescent="0.35">
      <c r="A123" s="307"/>
      <c r="B123" s="88"/>
      <c r="C123" s="81" t="s">
        <v>96</v>
      </c>
      <c r="D123" s="137">
        <f>D13</f>
        <v>0.21</v>
      </c>
      <c r="E123" s="63">
        <f t="shared" ref="E123:J123" si="64">ROUND(IF(E122&gt;0,-$D$123*E122,0),0)</f>
        <v>-37597</v>
      </c>
      <c r="F123" s="64">
        <f t="shared" si="64"/>
        <v>-8076</v>
      </c>
      <c r="G123" s="63">
        <f t="shared" si="64"/>
        <v>-11021</v>
      </c>
      <c r="H123" s="64">
        <f t="shared" si="64"/>
        <v>-18069</v>
      </c>
      <c r="I123" s="103">
        <f t="shared" si="64"/>
        <v>-29879</v>
      </c>
      <c r="J123" s="64">
        <f t="shared" si="64"/>
        <v>-39860</v>
      </c>
      <c r="K123" s="82"/>
      <c r="L123" s="86"/>
      <c r="N123"/>
      <c r="O123"/>
      <c r="P123"/>
      <c r="Q123"/>
      <c r="R123"/>
      <c r="S123"/>
      <c r="T123" s="234">
        <f t="shared" si="32"/>
        <v>10</v>
      </c>
      <c r="U123" s="138">
        <v>114</v>
      </c>
      <c r="V123" s="139">
        <f t="shared" si="29"/>
        <v>114</v>
      </c>
      <c r="W123" s="27">
        <f t="shared" si="33"/>
        <v>4515397.0833211225</v>
      </c>
      <c r="X123" s="27">
        <f t="shared" si="34"/>
        <v>26339.816319373203</v>
      </c>
      <c r="Y123" s="27">
        <f t="shared" si="35"/>
        <v>8214.3320239956211</v>
      </c>
      <c r="Z123" s="52">
        <f t="shared" si="30"/>
        <v>4507182.7512971265</v>
      </c>
    </row>
    <row r="124" spans="1:26" ht="14.5" hidden="1" x14ac:dyDescent="0.35">
      <c r="A124" s="307"/>
      <c r="B124" s="88"/>
      <c r="C124" s="81" t="s">
        <v>199</v>
      </c>
      <c r="D124" s="137"/>
      <c r="E124" s="63">
        <v>0</v>
      </c>
      <c r="F124" s="205">
        <v>0</v>
      </c>
      <c r="G124" s="63">
        <v>0</v>
      </c>
      <c r="H124" s="64">
        <v>0</v>
      </c>
      <c r="I124" s="103">
        <v>0</v>
      </c>
      <c r="J124" s="64">
        <f>IF(J153&gt;0,J153,0)</f>
        <v>60995.102047060878</v>
      </c>
      <c r="K124" s="82"/>
      <c r="L124" s="86"/>
      <c r="N124"/>
      <c r="O124"/>
      <c r="P124"/>
      <c r="Q124"/>
      <c r="R124"/>
      <c r="S124"/>
      <c r="T124" s="234">
        <f t="shared" si="32"/>
        <v>10</v>
      </c>
      <c r="U124" s="138">
        <v>115</v>
      </c>
      <c r="V124" s="139">
        <f t="shared" si="29"/>
        <v>115</v>
      </c>
      <c r="W124" s="27">
        <f t="shared" si="33"/>
        <v>4507182.7512971265</v>
      </c>
      <c r="X124" s="27">
        <f t="shared" si="34"/>
        <v>26291.899382566564</v>
      </c>
      <c r="Y124" s="27">
        <f t="shared" si="35"/>
        <v>8262.2489608022624</v>
      </c>
      <c r="Z124" s="52">
        <f t="shared" si="30"/>
        <v>4498920.5023363242</v>
      </c>
    </row>
    <row r="125" spans="1:26" ht="12" hidden="1" customHeight="1" x14ac:dyDescent="0.35">
      <c r="A125" s="307"/>
      <c r="B125" s="88"/>
      <c r="C125" s="106" t="s">
        <v>110</v>
      </c>
      <c r="D125" s="107"/>
      <c r="E125" s="131">
        <f>E110+E123+E124</f>
        <v>259152.14487957413</v>
      </c>
      <c r="F125" s="146">
        <f t="shared" ref="F125:J125" si="65">F110+F123+F124</f>
        <v>156554.29612957413</v>
      </c>
      <c r="G125" s="131">
        <f t="shared" si="65"/>
        <v>173703.24776207405</v>
      </c>
      <c r="H125" s="132">
        <f t="shared" si="65"/>
        <v>205651.85911898635</v>
      </c>
      <c r="I125" s="133">
        <f t="shared" si="65"/>
        <v>256832.92491402832</v>
      </c>
      <c r="J125" s="132">
        <f t="shared" si="65"/>
        <v>366263.73729512421</v>
      </c>
      <c r="K125" s="134"/>
      <c r="L125" s="86"/>
      <c r="M125"/>
      <c r="N125"/>
      <c r="O125"/>
      <c r="P125"/>
      <c r="Q125"/>
      <c r="R125"/>
      <c r="S125"/>
      <c r="T125" s="234">
        <f t="shared" si="32"/>
        <v>10</v>
      </c>
      <c r="U125" s="138">
        <v>116</v>
      </c>
      <c r="V125" s="139">
        <f t="shared" si="29"/>
        <v>116</v>
      </c>
      <c r="W125" s="27">
        <f t="shared" si="33"/>
        <v>4498920.5023363242</v>
      </c>
      <c r="X125" s="27">
        <f t="shared" si="34"/>
        <v>26243.702930295214</v>
      </c>
      <c r="Y125" s="27">
        <f t="shared" si="35"/>
        <v>8310.4454130736103</v>
      </c>
      <c r="Z125" s="52">
        <f t="shared" si="30"/>
        <v>4490610.0569232507</v>
      </c>
    </row>
    <row r="126" spans="1:26" ht="12" hidden="1" customHeight="1" outlineLevel="1" x14ac:dyDescent="0.35">
      <c r="A126" s="306" t="s">
        <v>118</v>
      </c>
      <c r="B126" s="88"/>
      <c r="C126" s="97" t="s">
        <v>12</v>
      </c>
      <c r="D126" s="116"/>
      <c r="E126" s="61"/>
      <c r="F126" s="101"/>
      <c r="G126" s="119"/>
      <c r="H126" s="101"/>
      <c r="I126" s="71"/>
      <c r="J126" s="62">
        <f>'Fig 6.9'!F36</f>
        <v>0</v>
      </c>
      <c r="K126" s="2"/>
      <c r="L126" s="86"/>
      <c r="N126"/>
      <c r="O126"/>
      <c r="P126"/>
      <c r="Q126"/>
      <c r="R126"/>
      <c r="S126"/>
      <c r="T126" s="234">
        <f t="shared" si="32"/>
        <v>10</v>
      </c>
      <c r="U126" s="138">
        <v>117</v>
      </c>
      <c r="V126" s="139">
        <f t="shared" si="29"/>
        <v>117</v>
      </c>
      <c r="W126" s="27">
        <f t="shared" si="33"/>
        <v>4490610.0569232507</v>
      </c>
      <c r="X126" s="27">
        <f t="shared" si="34"/>
        <v>26195.225332052287</v>
      </c>
      <c r="Y126" s="27">
        <f t="shared" si="35"/>
        <v>8358.9230113165377</v>
      </c>
      <c r="Z126" s="52">
        <f t="shared" si="30"/>
        <v>4482251.1339119337</v>
      </c>
    </row>
    <row r="127" spans="1:26" ht="12" hidden="1" customHeight="1" outlineLevel="1" x14ac:dyDescent="0.35">
      <c r="A127" s="306"/>
      <c r="B127" s="88"/>
      <c r="C127" s="97" t="s">
        <v>96</v>
      </c>
      <c r="D127" s="117"/>
      <c r="E127" s="67"/>
      <c r="F127" s="104"/>
      <c r="G127" s="121"/>
      <c r="H127" s="104"/>
      <c r="I127" s="124"/>
      <c r="J127" s="68">
        <f>'Fig 6.9'!F37</f>
        <v>0</v>
      </c>
      <c r="K127" s="2"/>
      <c r="L127" s="86"/>
      <c r="N127"/>
      <c r="O127"/>
      <c r="P127"/>
      <c r="Q127"/>
      <c r="R127"/>
      <c r="S127"/>
      <c r="T127" s="234">
        <f t="shared" si="32"/>
        <v>10</v>
      </c>
      <c r="U127" s="138">
        <v>118</v>
      </c>
      <c r="V127" s="139">
        <f t="shared" si="29"/>
        <v>118</v>
      </c>
      <c r="W127" s="27">
        <f t="shared" si="33"/>
        <v>4482251.1339119337</v>
      </c>
      <c r="X127" s="27">
        <f t="shared" si="34"/>
        <v>26146.464947819608</v>
      </c>
      <c r="Y127" s="27">
        <f t="shared" si="35"/>
        <v>8407.6833955492184</v>
      </c>
      <c r="Z127" s="52">
        <f t="shared" si="30"/>
        <v>4473843.4505163841</v>
      </c>
    </row>
    <row r="128" spans="1:26" ht="12" hidden="1" customHeight="1" outlineLevel="1" x14ac:dyDescent="0.35">
      <c r="A128" s="306"/>
      <c r="B128" s="88"/>
      <c r="C128" s="97" t="s">
        <v>97</v>
      </c>
      <c r="D128" s="117"/>
      <c r="E128" s="67"/>
      <c r="F128" s="104"/>
      <c r="G128" s="121"/>
      <c r="H128" s="104"/>
      <c r="I128" s="124"/>
      <c r="J128" s="68">
        <f>-S15</f>
        <v>-4814167.4915990392</v>
      </c>
      <c r="K128" s="2"/>
      <c r="L128" s="86"/>
      <c r="N128"/>
      <c r="O128"/>
      <c r="P128"/>
      <c r="Q128"/>
      <c r="R128"/>
      <c r="S128"/>
      <c r="T128" s="234">
        <f t="shared" si="32"/>
        <v>10</v>
      </c>
      <c r="U128" s="138">
        <v>119</v>
      </c>
      <c r="V128" s="139">
        <f t="shared" si="29"/>
        <v>119</v>
      </c>
      <c r="W128" s="27">
        <f t="shared" si="33"/>
        <v>4473843.4505163841</v>
      </c>
      <c r="X128" s="27">
        <f t="shared" si="34"/>
        <v>26097.420128012236</v>
      </c>
      <c r="Y128" s="27">
        <f t="shared" si="35"/>
        <v>8456.7282153565884</v>
      </c>
      <c r="Z128" s="52">
        <f t="shared" si="30"/>
        <v>4465386.7223010277</v>
      </c>
    </row>
    <row r="129" spans="1:26" ht="12" hidden="1" customHeight="1" outlineLevel="1" x14ac:dyDescent="0.35">
      <c r="A129" s="306"/>
      <c r="B129" s="88"/>
      <c r="C129" s="130" t="s">
        <v>98</v>
      </c>
      <c r="D129" s="158">
        <f>-E7-E8</f>
        <v>-1783187.5</v>
      </c>
      <c r="E129" s="63"/>
      <c r="F129" s="102"/>
      <c r="G129" s="120"/>
      <c r="H129" s="102"/>
      <c r="I129" s="103"/>
      <c r="J129" s="102"/>
      <c r="K129" s="82"/>
      <c r="L129" s="86"/>
      <c r="N129"/>
      <c r="O129"/>
      <c r="P129"/>
      <c r="Q129"/>
      <c r="R129"/>
      <c r="S129"/>
      <c r="T129" s="234">
        <f t="shared" si="32"/>
        <v>10</v>
      </c>
      <c r="U129" s="138">
        <v>120</v>
      </c>
      <c r="V129" s="139">
        <f t="shared" si="29"/>
        <v>120</v>
      </c>
      <c r="W129" s="27">
        <f t="shared" si="33"/>
        <v>4465386.7223010277</v>
      </c>
      <c r="X129" s="27">
        <f t="shared" si="34"/>
        <v>26048.08921342266</v>
      </c>
      <c r="Y129" s="27">
        <f t="shared" si="35"/>
        <v>8506.0591299461685</v>
      </c>
      <c r="Z129" s="52">
        <f t="shared" si="30"/>
        <v>4456880.6631710818</v>
      </c>
    </row>
    <row r="130" spans="1:26" ht="12" hidden="1" customHeight="1" outlineLevel="1" x14ac:dyDescent="0.35">
      <c r="A130" s="306"/>
      <c r="B130" s="88"/>
      <c r="C130" s="106" t="s">
        <v>90</v>
      </c>
      <c r="D130" s="107">
        <f>D129</f>
        <v>-1783187.5</v>
      </c>
      <c r="E130" s="108">
        <f>SUM(E125:E129)</f>
        <v>259152.14487957413</v>
      </c>
      <c r="F130" s="109">
        <f t="shared" ref="F130:J130" si="66">SUM(F125:F129)</f>
        <v>156554.29612957413</v>
      </c>
      <c r="G130" s="108">
        <f t="shared" si="66"/>
        <v>173703.24776207405</v>
      </c>
      <c r="H130" s="109">
        <f t="shared" si="66"/>
        <v>205651.85911898635</v>
      </c>
      <c r="I130" s="126">
        <f t="shared" si="66"/>
        <v>256832.92491402832</v>
      </c>
      <c r="J130" s="203">
        <f t="shared" si="66"/>
        <v>-4447903.7543039154</v>
      </c>
      <c r="K130" s="135"/>
      <c r="L130" s="86"/>
      <c r="N130"/>
      <c r="O130"/>
      <c r="P130"/>
      <c r="Q130"/>
      <c r="R130"/>
      <c r="S130"/>
      <c r="T130" s="234">
        <f t="shared" si="32"/>
        <v>11</v>
      </c>
      <c r="U130" s="138">
        <v>121</v>
      </c>
      <c r="V130" s="139">
        <f t="shared" si="29"/>
        <v>121</v>
      </c>
      <c r="W130" s="27">
        <f t="shared" si="33"/>
        <v>4456880.6631710818</v>
      </c>
      <c r="X130" s="27">
        <f t="shared" si="34"/>
        <v>25998.470535164641</v>
      </c>
      <c r="Y130" s="27">
        <f t="shared" si="35"/>
        <v>8555.6778082041874</v>
      </c>
      <c r="Z130" s="52">
        <f t="shared" si="30"/>
        <v>4448324.9853628781</v>
      </c>
    </row>
    <row r="131" spans="1:26" ht="14.5" hidden="1" outlineLevel="1" x14ac:dyDescent="0.35">
      <c r="A131" s="306"/>
      <c r="B131" s="88"/>
      <c r="C131" s="73"/>
      <c r="D131" s="2"/>
      <c r="E131" s="2"/>
      <c r="F131" s="2"/>
      <c r="G131" s="2"/>
      <c r="H131" s="2"/>
      <c r="I131" s="2"/>
      <c r="J131" s="2"/>
      <c r="K131" s="2"/>
      <c r="L131" s="86"/>
      <c r="N131"/>
      <c r="O131"/>
      <c r="P131"/>
      <c r="Q131"/>
      <c r="R131"/>
      <c r="S131"/>
      <c r="T131" s="234">
        <f t="shared" si="32"/>
        <v>11</v>
      </c>
      <c r="U131" s="138">
        <v>122</v>
      </c>
      <c r="V131" s="139">
        <f t="shared" si="29"/>
        <v>122</v>
      </c>
      <c r="W131" s="27">
        <f t="shared" si="33"/>
        <v>4448324.9853628781</v>
      </c>
      <c r="X131" s="27">
        <f t="shared" si="34"/>
        <v>25948.562414616783</v>
      </c>
      <c r="Y131" s="27">
        <f t="shared" si="35"/>
        <v>8605.5859287520452</v>
      </c>
      <c r="Z131" s="52">
        <f t="shared" si="30"/>
        <v>4439719.399434126</v>
      </c>
    </row>
    <row r="132" spans="1:26" ht="12" hidden="1" customHeight="1" outlineLevel="1" x14ac:dyDescent="0.35">
      <c r="A132" s="306"/>
      <c r="B132" s="88"/>
      <c r="C132" s="318" t="s">
        <v>116</v>
      </c>
      <c r="D132" s="185" t="s">
        <v>114</v>
      </c>
      <c r="E132" s="183">
        <f>SUM(D130:J130)</f>
        <v>-5179196.7814996783</v>
      </c>
      <c r="F132" s="2"/>
      <c r="G132" s="308" t="s">
        <v>102</v>
      </c>
      <c r="H132" s="309"/>
      <c r="I132" s="310"/>
      <c r="J132" s="183">
        <f>SUM(E130:J130)</f>
        <v>-3396009.2814996783</v>
      </c>
      <c r="K132" s="2"/>
      <c r="L132" s="86"/>
      <c r="N132"/>
      <c r="O132"/>
      <c r="P132"/>
      <c r="Q132"/>
      <c r="R132"/>
      <c r="S132"/>
      <c r="T132" s="234">
        <f t="shared" si="32"/>
        <v>11</v>
      </c>
      <c r="U132" s="138">
        <v>123</v>
      </c>
      <c r="V132" s="139">
        <f t="shared" si="29"/>
        <v>123</v>
      </c>
      <c r="W132" s="27">
        <f t="shared" si="33"/>
        <v>4439719.399434126</v>
      </c>
      <c r="X132" s="27">
        <f t="shared" si="34"/>
        <v>25898.363163365728</v>
      </c>
      <c r="Y132" s="27">
        <f t="shared" si="35"/>
        <v>8655.7851800031003</v>
      </c>
      <c r="Z132" s="52">
        <f t="shared" si="30"/>
        <v>4431063.6142541226</v>
      </c>
    </row>
    <row r="133" spans="1:26" ht="12" hidden="1" customHeight="1" outlineLevel="1" x14ac:dyDescent="0.35">
      <c r="A133" s="306"/>
      <c r="B133" s="88"/>
      <c r="C133" s="318"/>
      <c r="D133" s="186" t="s">
        <v>83</v>
      </c>
      <c r="E133" s="184" t="e">
        <f>IRR(D130:J130)</f>
        <v>#NUM!</v>
      </c>
      <c r="G133" s="308" t="s">
        <v>111</v>
      </c>
      <c r="H133" s="309"/>
      <c r="I133" s="310"/>
      <c r="J133" s="184">
        <f>SUM(J126:J128)/J132</f>
        <v>1.4175955047664364</v>
      </c>
      <c r="K133" s="2"/>
      <c r="L133" s="86"/>
      <c r="N133"/>
      <c r="O133"/>
      <c r="P133"/>
      <c r="Q133"/>
      <c r="R133"/>
      <c r="S133"/>
      <c r="T133" s="234">
        <f t="shared" si="32"/>
        <v>11</v>
      </c>
      <c r="U133" s="138">
        <v>124</v>
      </c>
      <c r="V133" s="139">
        <f t="shared" si="29"/>
        <v>124</v>
      </c>
      <c r="W133" s="27">
        <f t="shared" si="33"/>
        <v>4431063.6142541226</v>
      </c>
      <c r="X133" s="27">
        <f t="shared" si="34"/>
        <v>25847.871083149039</v>
      </c>
      <c r="Y133" s="27">
        <f t="shared" si="35"/>
        <v>8706.2772602197856</v>
      </c>
      <c r="Z133" s="52">
        <f t="shared" si="30"/>
        <v>4422357.3369939029</v>
      </c>
    </row>
    <row r="134" spans="1:26" ht="12" hidden="1" customHeight="1" outlineLevel="1" x14ac:dyDescent="0.35">
      <c r="A134" s="306"/>
      <c r="B134" s="88"/>
      <c r="C134" s="318"/>
      <c r="D134" s="187">
        <f>H4</f>
        <v>0.15</v>
      </c>
      <c r="E134" s="183">
        <f>NPV(H4,E130:J130)+D130</f>
        <v>-3002925.628068977</v>
      </c>
      <c r="F134" s="2"/>
      <c r="G134" s="2"/>
      <c r="H134" s="2"/>
      <c r="I134" s="2"/>
      <c r="J134" s="2"/>
      <c r="K134" s="2"/>
      <c r="L134" s="86"/>
      <c r="N134"/>
      <c r="O134"/>
      <c r="P134"/>
      <c r="Q134"/>
      <c r="R134"/>
      <c r="S134"/>
      <c r="T134" s="234">
        <f t="shared" si="32"/>
        <v>11</v>
      </c>
      <c r="U134" s="138">
        <v>125</v>
      </c>
      <c r="V134" s="139">
        <f t="shared" si="29"/>
        <v>125</v>
      </c>
      <c r="W134" s="27">
        <f t="shared" si="33"/>
        <v>4422357.3369939029</v>
      </c>
      <c r="X134" s="27">
        <f t="shared" si="34"/>
        <v>25797.084465797758</v>
      </c>
      <c r="Y134" s="27">
        <f t="shared" si="35"/>
        <v>8757.0638775710668</v>
      </c>
      <c r="Z134" s="52">
        <f t="shared" si="30"/>
        <v>4413600.2731163315</v>
      </c>
    </row>
    <row r="135" spans="1:26" ht="12" hidden="1" customHeight="1" outlineLevel="1" x14ac:dyDescent="0.35">
      <c r="A135" s="306"/>
      <c r="B135" s="88"/>
      <c r="C135" s="318"/>
      <c r="D135" s="186" t="s">
        <v>115</v>
      </c>
      <c r="E135" s="188">
        <f>E132/-D129+1</f>
        <v>-1.9044600085519208</v>
      </c>
      <c r="F135" s="2"/>
      <c r="G135" s="2"/>
      <c r="H135" s="2"/>
      <c r="I135" s="2"/>
      <c r="J135" s="2"/>
      <c r="K135" s="2"/>
      <c r="L135" s="86"/>
      <c r="N135"/>
      <c r="O135"/>
      <c r="P135"/>
      <c r="Q135"/>
      <c r="R135"/>
      <c r="S135"/>
      <c r="T135" s="234">
        <f t="shared" si="32"/>
        <v>11</v>
      </c>
      <c r="U135" s="138">
        <v>126</v>
      </c>
      <c r="V135" s="139">
        <f t="shared" si="29"/>
        <v>126</v>
      </c>
      <c r="W135" s="27">
        <f t="shared" si="33"/>
        <v>4413600.2731163315</v>
      </c>
      <c r="X135" s="27">
        <f t="shared" si="34"/>
        <v>25746.001593178597</v>
      </c>
      <c r="Y135" s="27">
        <f t="shared" si="35"/>
        <v>8808.1467501902316</v>
      </c>
      <c r="Z135" s="52">
        <f t="shared" si="30"/>
        <v>4404792.1263661413</v>
      </c>
    </row>
    <row r="136" spans="1:26" ht="15" collapsed="1" thickBot="1" x14ac:dyDescent="0.4">
      <c r="A136" s="169"/>
      <c r="B136" s="89"/>
      <c r="C136" s="84"/>
      <c r="D136" s="84"/>
      <c r="E136" s="84"/>
      <c r="F136" s="84"/>
      <c r="G136" s="84"/>
      <c r="H136" s="84"/>
      <c r="I136" s="84"/>
      <c r="J136" s="84"/>
      <c r="K136" s="84"/>
      <c r="L136" s="85"/>
      <c r="N136"/>
      <c r="O136"/>
      <c r="P136"/>
      <c r="Q136"/>
      <c r="R136"/>
      <c r="S136"/>
      <c r="T136" s="234">
        <f t="shared" si="32"/>
        <v>11</v>
      </c>
      <c r="U136" s="138">
        <v>127</v>
      </c>
      <c r="V136" s="139">
        <f t="shared" si="29"/>
        <v>127</v>
      </c>
      <c r="W136" s="27">
        <f t="shared" si="33"/>
        <v>4404792.1263661413</v>
      </c>
      <c r="X136" s="27">
        <f t="shared" si="34"/>
        <v>25694.620737135818</v>
      </c>
      <c r="Y136" s="27">
        <f t="shared" si="35"/>
        <v>8859.5276062330067</v>
      </c>
      <c r="Z136" s="52">
        <f t="shared" si="30"/>
        <v>4395932.5987599082</v>
      </c>
    </row>
    <row r="137" spans="1:26" ht="15" hidden="1" customHeight="1" thickTop="1" x14ac:dyDescent="0.35">
      <c r="B137" s="2"/>
      <c r="C137" s="327" t="s">
        <v>203</v>
      </c>
      <c r="D137" s="327"/>
      <c r="E137" s="327"/>
      <c r="F137" s="327"/>
      <c r="G137" s="327"/>
      <c r="H137" s="327"/>
      <c r="I137" s="327"/>
      <c r="J137" s="327"/>
      <c r="K137" s="327"/>
      <c r="L137" s="2"/>
      <c r="N137"/>
      <c r="O137"/>
      <c r="P137"/>
      <c r="Q137"/>
      <c r="R137"/>
      <c r="S137"/>
      <c r="T137" s="234">
        <f t="shared" si="32"/>
        <v>11</v>
      </c>
      <c r="U137" s="138">
        <v>128</v>
      </c>
      <c r="V137" s="139">
        <f t="shared" si="29"/>
        <v>128</v>
      </c>
      <c r="W137" s="27">
        <f t="shared" si="33"/>
        <v>4395932.5987599082</v>
      </c>
      <c r="X137" s="27">
        <f t="shared" si="34"/>
        <v>25642.940159432794</v>
      </c>
      <c r="Y137" s="27">
        <f t="shared" si="35"/>
        <v>8911.2081839360326</v>
      </c>
      <c r="Z137" s="52">
        <f t="shared" si="30"/>
        <v>4387021.3905759724</v>
      </c>
    </row>
    <row r="138" spans="1:26" ht="14.5" hidden="1" customHeight="1" x14ac:dyDescent="0.35">
      <c r="B138" s="2"/>
      <c r="C138" s="328"/>
      <c r="D138" s="328"/>
      <c r="E138" s="328"/>
      <c r="F138" s="328"/>
      <c r="G138" s="328"/>
      <c r="H138" s="328"/>
      <c r="I138" s="328"/>
      <c r="J138" s="328"/>
      <c r="K138" s="328"/>
      <c r="L138" s="2"/>
      <c r="N138"/>
      <c r="O138"/>
      <c r="P138"/>
      <c r="Q138"/>
      <c r="R138"/>
      <c r="S138"/>
      <c r="T138" s="234">
        <f t="shared" si="32"/>
        <v>11</v>
      </c>
      <c r="U138" s="138">
        <v>129</v>
      </c>
      <c r="V138" s="139">
        <f t="shared" ref="V138:V201" si="67">U138</f>
        <v>129</v>
      </c>
      <c r="W138" s="27">
        <f t="shared" si="33"/>
        <v>4387021.3905759724</v>
      </c>
      <c r="X138" s="27">
        <f t="shared" si="34"/>
        <v>25590.958111693166</v>
      </c>
      <c r="Y138" s="27">
        <f t="shared" si="35"/>
        <v>8963.1902316756605</v>
      </c>
      <c r="Z138" s="52">
        <f t="shared" ref="Z138:Z201" si="68">W138-Y138</f>
        <v>4378058.2003442971</v>
      </c>
    </row>
    <row r="139" spans="1:26" ht="12" hidden="1" customHeight="1" x14ac:dyDescent="0.35">
      <c r="B139" s="2"/>
      <c r="C139" s="328"/>
      <c r="D139" s="328"/>
      <c r="E139" s="328"/>
      <c r="F139" s="328"/>
      <c r="G139" s="328"/>
      <c r="H139" s="328"/>
      <c r="I139" s="328"/>
      <c r="J139" s="328"/>
      <c r="K139" s="328"/>
      <c r="L139" s="2"/>
      <c r="N139"/>
      <c r="O139"/>
      <c r="P139"/>
      <c r="Q139"/>
      <c r="R139"/>
      <c r="S139"/>
      <c r="T139" s="234">
        <f t="shared" ref="T139:T202" si="69">ROUNDUP(U139/12,0)</f>
        <v>11</v>
      </c>
      <c r="U139" s="138">
        <v>130</v>
      </c>
      <c r="V139" s="139">
        <f t="shared" si="67"/>
        <v>130</v>
      </c>
      <c r="W139" s="27">
        <f t="shared" ref="W139:W202" si="70">Z138</f>
        <v>4378058.2003442971</v>
      </c>
      <c r="X139" s="27">
        <f t="shared" ref="X139:X202" si="71">IF(ROUND(W139,0)=0,0,$D$11/12-Y139)</f>
        <v>25538.672835341727</v>
      </c>
      <c r="Y139" s="27">
        <f t="shared" ref="Y139:Y202" si="72">IFERROR(-PPMT($E$10,V139,$E$9,$E$6),0)</f>
        <v>9015.4755080271007</v>
      </c>
      <c r="Z139" s="52">
        <f t="shared" si="68"/>
        <v>4369042.7248362703</v>
      </c>
    </row>
    <row r="140" spans="1:26" ht="12" hidden="1" customHeight="1" x14ac:dyDescent="0.35">
      <c r="A140" s="8"/>
      <c r="B140" s="190"/>
      <c r="C140" s="328"/>
      <c r="D140" s="328"/>
      <c r="E140" s="328"/>
      <c r="F140" s="328"/>
      <c r="G140" s="328"/>
      <c r="H140" s="328"/>
      <c r="I140" s="328"/>
      <c r="J140" s="328"/>
      <c r="K140" s="328"/>
      <c r="L140" s="2"/>
      <c r="N140" s="25"/>
      <c r="O140"/>
      <c r="P140"/>
      <c r="Q140"/>
      <c r="R140"/>
      <c r="S140"/>
      <c r="T140" s="234">
        <f t="shared" si="69"/>
        <v>11</v>
      </c>
      <c r="U140" s="138">
        <v>131</v>
      </c>
      <c r="V140" s="139">
        <f t="shared" si="67"/>
        <v>131</v>
      </c>
      <c r="W140" s="27">
        <f t="shared" si="70"/>
        <v>4369042.7248362703</v>
      </c>
      <c r="X140" s="27">
        <f t="shared" si="71"/>
        <v>25486.082561544899</v>
      </c>
      <c r="Y140" s="27">
        <f t="shared" si="72"/>
        <v>9068.0657818239251</v>
      </c>
      <c r="Z140" s="52">
        <f t="shared" si="68"/>
        <v>4359974.659054446</v>
      </c>
    </row>
    <row r="141" spans="1:26" ht="12" hidden="1" customHeight="1" x14ac:dyDescent="0.35">
      <c r="A141" s="8"/>
      <c r="B141" s="190"/>
      <c r="C141" s="328"/>
      <c r="D141" s="328"/>
      <c r="E141" s="328"/>
      <c r="F141" s="328"/>
      <c r="G141" s="328"/>
      <c r="H141" s="328"/>
      <c r="I141" s="328"/>
      <c r="J141" s="328"/>
      <c r="K141" s="328"/>
      <c r="L141" s="2"/>
      <c r="N141" s="197"/>
      <c r="O141"/>
      <c r="P141"/>
      <c r="Q141"/>
      <c r="R141"/>
      <c r="S141"/>
      <c r="T141" s="234">
        <f t="shared" si="69"/>
        <v>11</v>
      </c>
      <c r="U141" s="138">
        <v>132</v>
      </c>
      <c r="V141" s="139">
        <f t="shared" si="67"/>
        <v>132</v>
      </c>
      <c r="W141" s="27">
        <f t="shared" si="70"/>
        <v>4359974.659054446</v>
      </c>
      <c r="X141" s="27">
        <f t="shared" si="71"/>
        <v>25433.185511150929</v>
      </c>
      <c r="Y141" s="27">
        <f t="shared" si="72"/>
        <v>9120.9628322178996</v>
      </c>
      <c r="Z141" s="52">
        <f t="shared" si="68"/>
        <v>4350853.696222228</v>
      </c>
    </row>
    <row r="142" spans="1:26" ht="12" hidden="1" customHeight="1" x14ac:dyDescent="0.35">
      <c r="A142" s="8"/>
      <c r="B142" s="190"/>
      <c r="C142" s="328"/>
      <c r="D142" s="328"/>
      <c r="E142" s="328"/>
      <c r="F142" s="328"/>
      <c r="G142" s="328"/>
      <c r="H142" s="328"/>
      <c r="I142" s="328"/>
      <c r="J142" s="328"/>
      <c r="K142" s="328"/>
      <c r="L142" s="2"/>
      <c r="N142" s="197"/>
      <c r="O142"/>
      <c r="P142"/>
      <c r="Q142"/>
      <c r="R142"/>
      <c r="S142"/>
      <c r="T142" s="234">
        <f t="shared" si="69"/>
        <v>12</v>
      </c>
      <c r="U142" s="138">
        <v>133</v>
      </c>
      <c r="V142" s="139">
        <f t="shared" si="67"/>
        <v>133</v>
      </c>
      <c r="W142" s="27">
        <f t="shared" si="70"/>
        <v>4350853.696222228</v>
      </c>
      <c r="X142" s="27">
        <f t="shared" si="71"/>
        <v>25379.979894629658</v>
      </c>
      <c r="Y142" s="27">
        <f t="shared" si="72"/>
        <v>9174.1684487391685</v>
      </c>
      <c r="Z142" s="52">
        <f t="shared" si="68"/>
        <v>4341679.5277734892</v>
      </c>
    </row>
    <row r="143" spans="1:26" ht="12" hidden="1" customHeight="1" x14ac:dyDescent="0.35">
      <c r="A143" s="8"/>
      <c r="B143" s="190"/>
      <c r="C143" s="328"/>
      <c r="D143" s="328"/>
      <c r="E143" s="328"/>
      <c r="F143" s="328"/>
      <c r="G143" s="328"/>
      <c r="H143" s="328"/>
      <c r="I143" s="328"/>
      <c r="J143" s="328"/>
      <c r="K143" s="328"/>
      <c r="L143" s="2"/>
      <c r="N143"/>
      <c r="O143"/>
      <c r="P143"/>
      <c r="Q143"/>
      <c r="R143"/>
      <c r="S143"/>
      <c r="T143" s="234">
        <f t="shared" si="69"/>
        <v>12</v>
      </c>
      <c r="U143" s="138">
        <v>134</v>
      </c>
      <c r="V143" s="139">
        <f t="shared" si="67"/>
        <v>134</v>
      </c>
      <c r="W143" s="27">
        <f t="shared" si="70"/>
        <v>4341679.5277734892</v>
      </c>
      <c r="X143" s="27">
        <f t="shared" si="71"/>
        <v>25326.463912012012</v>
      </c>
      <c r="Y143" s="27">
        <f t="shared" si="72"/>
        <v>9227.6844313568163</v>
      </c>
      <c r="Z143" s="52">
        <f t="shared" si="68"/>
        <v>4332451.8433421329</v>
      </c>
    </row>
    <row r="144" spans="1:26" ht="12" hidden="1" customHeight="1" x14ac:dyDescent="0.35">
      <c r="A144" s="8"/>
      <c r="B144" s="190"/>
      <c r="C144" s="328"/>
      <c r="D144" s="328"/>
      <c r="E144" s="328"/>
      <c r="F144" s="328"/>
      <c r="G144" s="328"/>
      <c r="H144" s="328"/>
      <c r="I144" s="328"/>
      <c r="J144" s="328"/>
      <c r="K144" s="328"/>
      <c r="L144" s="2"/>
      <c r="N144"/>
      <c r="O144"/>
      <c r="P144"/>
      <c r="Q144"/>
      <c r="R144"/>
      <c r="S144"/>
      <c r="T144" s="234">
        <f t="shared" si="69"/>
        <v>12</v>
      </c>
      <c r="U144" s="138">
        <v>135</v>
      </c>
      <c r="V144" s="139">
        <f t="shared" si="67"/>
        <v>135</v>
      </c>
      <c r="W144" s="27">
        <f t="shared" si="70"/>
        <v>4332451.8433421329</v>
      </c>
      <c r="X144" s="27">
        <f t="shared" si="71"/>
        <v>25272.635752829097</v>
      </c>
      <c r="Y144" s="27">
        <f t="shared" si="72"/>
        <v>9281.512590539729</v>
      </c>
      <c r="Z144" s="52">
        <f t="shared" si="68"/>
        <v>4323170.3307515932</v>
      </c>
    </row>
    <row r="145" spans="1:26" ht="12" hidden="1" customHeight="1" x14ac:dyDescent="0.35">
      <c r="A145" s="8"/>
      <c r="B145" s="190"/>
      <c r="L145" s="2"/>
      <c r="N145"/>
      <c r="O145"/>
      <c r="P145"/>
      <c r="Q145"/>
      <c r="R145"/>
      <c r="S145"/>
      <c r="T145" s="234">
        <f t="shared" si="69"/>
        <v>12</v>
      </c>
      <c r="U145" s="138">
        <v>136</v>
      </c>
      <c r="V145" s="139">
        <f t="shared" si="67"/>
        <v>136</v>
      </c>
      <c r="W145" s="27">
        <f t="shared" si="70"/>
        <v>4323170.3307515932</v>
      </c>
      <c r="X145" s="27">
        <f t="shared" si="71"/>
        <v>25218.493596050947</v>
      </c>
      <c r="Y145" s="27">
        <f t="shared" si="72"/>
        <v>9335.654747317878</v>
      </c>
      <c r="Z145" s="52">
        <f t="shared" si="68"/>
        <v>4313834.6760042757</v>
      </c>
    </row>
    <row r="146" spans="1:26" ht="12" hidden="1" customHeight="1" x14ac:dyDescent="0.35">
      <c r="A146" s="8"/>
      <c r="B146" s="190"/>
      <c r="L146" s="2"/>
      <c r="N146"/>
      <c r="O146"/>
      <c r="P146"/>
      <c r="Q146"/>
      <c r="R146"/>
      <c r="S146"/>
      <c r="T146" s="234">
        <f t="shared" si="69"/>
        <v>12</v>
      </c>
      <c r="U146" s="138">
        <v>137</v>
      </c>
      <c r="V146" s="139">
        <f t="shared" si="67"/>
        <v>137</v>
      </c>
      <c r="W146" s="27">
        <f t="shared" si="70"/>
        <v>4313834.6760042757</v>
      </c>
      <c r="X146" s="27">
        <f t="shared" si="71"/>
        <v>25164.035610024926</v>
      </c>
      <c r="Y146" s="27">
        <f t="shared" si="72"/>
        <v>9390.1127333439017</v>
      </c>
      <c r="Z146" s="52">
        <f t="shared" si="68"/>
        <v>4304444.5632709321</v>
      </c>
    </row>
    <row r="147" spans="1:26" ht="12" hidden="1" customHeight="1" x14ac:dyDescent="0.35">
      <c r="B147" s="2"/>
      <c r="C147" s="193" t="s">
        <v>132</v>
      </c>
      <c r="D147" s="2"/>
      <c r="E147" s="2"/>
      <c r="F147" s="2"/>
      <c r="G147" s="2"/>
      <c r="H147" s="2"/>
      <c r="I147" s="2"/>
      <c r="J147" s="2"/>
      <c r="K147" s="2"/>
      <c r="L147" s="2"/>
      <c r="N147"/>
      <c r="O147"/>
      <c r="P147"/>
      <c r="Q147"/>
      <c r="R147"/>
      <c r="S147"/>
      <c r="T147" s="234">
        <f t="shared" si="69"/>
        <v>12</v>
      </c>
      <c r="U147" s="138">
        <v>138</v>
      </c>
      <c r="V147" s="139">
        <f t="shared" si="67"/>
        <v>138</v>
      </c>
      <c r="W147" s="27">
        <f t="shared" si="70"/>
        <v>4304444.5632709321</v>
      </c>
      <c r="X147" s="27">
        <f t="shared" si="71"/>
        <v>25109.259952413755</v>
      </c>
      <c r="Y147" s="27">
        <f t="shared" si="72"/>
        <v>9444.8883909550714</v>
      </c>
      <c r="Z147" s="52">
        <f t="shared" si="68"/>
        <v>4294999.6748799765</v>
      </c>
    </row>
    <row r="148" spans="1:26" ht="12" hidden="1" customHeight="1" x14ac:dyDescent="0.35">
      <c r="A148" s="8"/>
      <c r="B148" s="190"/>
      <c r="C148" s="200"/>
      <c r="D148" s="72" t="s">
        <v>72</v>
      </c>
      <c r="E148" s="118" t="s">
        <v>16</v>
      </c>
      <c r="F148" s="105" t="s">
        <v>17</v>
      </c>
      <c r="G148" s="118" t="s">
        <v>18</v>
      </c>
      <c r="H148" s="105" t="s">
        <v>19</v>
      </c>
      <c r="I148" s="118" t="s">
        <v>20</v>
      </c>
      <c r="J148" s="105" t="s">
        <v>21</v>
      </c>
      <c r="K148" s="191" t="s">
        <v>22</v>
      </c>
      <c r="L148" s="2"/>
      <c r="N148"/>
      <c r="O148"/>
      <c r="P148"/>
      <c r="Q148"/>
      <c r="R148"/>
      <c r="S148"/>
      <c r="T148" s="234">
        <f t="shared" si="69"/>
        <v>12</v>
      </c>
      <c r="U148" s="138">
        <v>139</v>
      </c>
      <c r="V148" s="139">
        <f t="shared" si="67"/>
        <v>139</v>
      </c>
      <c r="W148" s="27">
        <f t="shared" si="70"/>
        <v>4294999.6748799765</v>
      </c>
      <c r="X148" s="27">
        <f t="shared" si="71"/>
        <v>25054.164770133182</v>
      </c>
      <c r="Y148" s="27">
        <f t="shared" si="72"/>
        <v>9499.9835732356441</v>
      </c>
      <c r="Z148" s="52">
        <f t="shared" si="68"/>
        <v>4285499.691306741</v>
      </c>
    </row>
    <row r="149" spans="1:26" ht="12" hidden="1" customHeight="1" x14ac:dyDescent="0.35">
      <c r="A149" s="8"/>
      <c r="B149" s="8"/>
      <c r="C149" s="194" t="s">
        <v>129</v>
      </c>
      <c r="D149" s="192"/>
      <c r="E149" s="67">
        <f>D150</f>
        <v>225000</v>
      </c>
      <c r="F149" s="68">
        <f t="shared" ref="F149:K149" si="73">E153</f>
        <v>199249.72499999998</v>
      </c>
      <c r="G149" s="67">
        <f t="shared" si="73"/>
        <v>177722.25974999997</v>
      </c>
      <c r="H149" s="68">
        <f t="shared" si="73"/>
        <v>150837.10704749997</v>
      </c>
      <c r="I149" s="124">
        <f t="shared" si="73"/>
        <v>122461.49623719744</v>
      </c>
      <c r="J149" s="68">
        <f t="shared" si="73"/>
        <v>80761.260580335904</v>
      </c>
      <c r="K149" s="68">
        <f t="shared" si="73"/>
        <v>60995.102047060878</v>
      </c>
      <c r="L149" s="2"/>
      <c r="N149"/>
      <c r="O149"/>
      <c r="P149"/>
      <c r="Q149"/>
      <c r="R149"/>
      <c r="S149"/>
      <c r="T149" s="234">
        <f t="shared" si="69"/>
        <v>12</v>
      </c>
      <c r="U149" s="138">
        <v>140</v>
      </c>
      <c r="V149" s="139">
        <f t="shared" si="67"/>
        <v>140</v>
      </c>
      <c r="W149" s="27">
        <f t="shared" si="70"/>
        <v>4285499.691306741</v>
      </c>
      <c r="X149" s="27">
        <f t="shared" si="71"/>
        <v>24998.748199289308</v>
      </c>
      <c r="Y149" s="27">
        <f t="shared" si="72"/>
        <v>9555.4001440795164</v>
      </c>
      <c r="Z149" s="52">
        <f t="shared" si="68"/>
        <v>4275944.2911626613</v>
      </c>
    </row>
    <row r="150" spans="1:26" ht="14.5" hidden="1" x14ac:dyDescent="0.35">
      <c r="A150" s="8"/>
      <c r="B150" s="8"/>
      <c r="C150" s="194" t="s">
        <v>130</v>
      </c>
      <c r="D150" s="195">
        <v>225000</v>
      </c>
      <c r="E150" s="63">
        <f t="shared" ref="E150:K150" si="74">-E98</f>
        <v>49513.724999999999</v>
      </c>
      <c r="F150" s="64">
        <f t="shared" si="74"/>
        <v>47038.03875</v>
      </c>
      <c r="G150" s="63">
        <f t="shared" si="74"/>
        <v>47508.419137499994</v>
      </c>
      <c r="H150" s="64">
        <f t="shared" si="74"/>
        <v>48696.129615937491</v>
      </c>
      <c r="I150" s="103">
        <f t="shared" si="74"/>
        <v>50400.494152495288</v>
      </c>
      <c r="J150" s="64">
        <f t="shared" si="74"/>
        <v>52164.511447832629</v>
      </c>
      <c r="K150" s="64">
        <f t="shared" si="74"/>
        <v>53990.269348506765</v>
      </c>
      <c r="N150"/>
      <c r="O150"/>
      <c r="P150"/>
      <c r="Q150"/>
      <c r="R150"/>
      <c r="S150"/>
      <c r="T150" s="234">
        <f t="shared" si="69"/>
        <v>12</v>
      </c>
      <c r="U150" s="138">
        <v>141</v>
      </c>
      <c r="V150" s="139">
        <f t="shared" si="67"/>
        <v>141</v>
      </c>
      <c r="W150" s="27">
        <f t="shared" si="70"/>
        <v>4275944.2911626613</v>
      </c>
      <c r="X150" s="27">
        <f t="shared" si="71"/>
        <v>24943.008365115511</v>
      </c>
      <c r="Y150" s="27">
        <f t="shared" si="72"/>
        <v>9611.1399782533153</v>
      </c>
      <c r="Z150" s="52">
        <f t="shared" si="68"/>
        <v>4266333.151184408</v>
      </c>
    </row>
    <row r="151" spans="1:26" ht="12" hidden="1" customHeight="1" x14ac:dyDescent="0.35">
      <c r="A151" s="8"/>
      <c r="B151" s="8"/>
      <c r="C151" s="194" t="s">
        <v>131</v>
      </c>
      <c r="D151" s="192"/>
      <c r="E151" s="67">
        <f>SUM(E149:E150)</f>
        <v>274513.72499999998</v>
      </c>
      <c r="F151" s="68">
        <f t="shared" ref="F151:K151" si="75">SUM(F149:F150)</f>
        <v>246287.76374999998</v>
      </c>
      <c r="G151" s="67">
        <f t="shared" si="75"/>
        <v>225230.67888749996</v>
      </c>
      <c r="H151" s="68">
        <f t="shared" si="75"/>
        <v>199533.23666343745</v>
      </c>
      <c r="I151" s="124">
        <f t="shared" si="75"/>
        <v>172861.99038969271</v>
      </c>
      <c r="J151" s="68">
        <f t="shared" si="75"/>
        <v>132925.77202816855</v>
      </c>
      <c r="K151" s="68">
        <f t="shared" si="75"/>
        <v>114985.37139556764</v>
      </c>
      <c r="N151"/>
      <c r="O151"/>
      <c r="P151"/>
      <c r="Q151"/>
      <c r="R151"/>
      <c r="S151"/>
      <c r="T151" s="234">
        <f t="shared" si="69"/>
        <v>12</v>
      </c>
      <c r="U151" s="138">
        <v>142</v>
      </c>
      <c r="V151" s="139">
        <f t="shared" si="67"/>
        <v>142</v>
      </c>
      <c r="W151" s="27">
        <f t="shared" si="70"/>
        <v>4266333.151184408</v>
      </c>
      <c r="X151" s="27">
        <f t="shared" si="71"/>
        <v>24886.943381909034</v>
      </c>
      <c r="Y151" s="27">
        <f t="shared" si="72"/>
        <v>9667.2049614597945</v>
      </c>
      <c r="Z151" s="52">
        <f t="shared" si="68"/>
        <v>4256665.9462229479</v>
      </c>
    </row>
    <row r="152" spans="1:26" ht="12" hidden="1" customHeight="1" x14ac:dyDescent="0.35">
      <c r="A152" s="7"/>
      <c r="B152" s="7"/>
      <c r="C152" s="194" t="s">
        <v>133</v>
      </c>
      <c r="D152" s="192"/>
      <c r="E152" s="63">
        <f t="shared" ref="E152:K152" si="76">-MIN(-E106,E151)</f>
        <v>-75264</v>
      </c>
      <c r="F152" s="64">
        <f t="shared" si="76"/>
        <v>-68565.504000000001</v>
      </c>
      <c r="G152" s="63">
        <f t="shared" si="76"/>
        <v>-74393.571840000004</v>
      </c>
      <c r="H152" s="64">
        <f t="shared" si="76"/>
        <v>-77071.740426240009</v>
      </c>
      <c r="I152" s="103">
        <f t="shared" si="76"/>
        <v>-92100.72980935681</v>
      </c>
      <c r="J152" s="64">
        <f t="shared" si="76"/>
        <v>-71930.669981107669</v>
      </c>
      <c r="K152" s="64">
        <f t="shared" si="76"/>
        <v>-70204.333901561084</v>
      </c>
      <c r="N152"/>
      <c r="O152"/>
      <c r="P152"/>
      <c r="Q152"/>
      <c r="R152"/>
      <c r="S152"/>
      <c r="T152" s="234">
        <f t="shared" si="69"/>
        <v>12</v>
      </c>
      <c r="U152" s="138">
        <v>143</v>
      </c>
      <c r="V152" s="139">
        <f t="shared" si="67"/>
        <v>143</v>
      </c>
      <c r="W152" s="27">
        <f t="shared" si="70"/>
        <v>4256665.9462229479</v>
      </c>
      <c r="X152" s="27">
        <f t="shared" si="71"/>
        <v>24830.551352967184</v>
      </c>
      <c r="Y152" s="27">
        <f t="shared" si="72"/>
        <v>9723.596990401642</v>
      </c>
      <c r="Z152" s="52">
        <f t="shared" si="68"/>
        <v>4246942.3492325461</v>
      </c>
    </row>
    <row r="153" spans="1:26" ht="12" hidden="1" customHeight="1" x14ac:dyDescent="0.35">
      <c r="A153" s="7"/>
      <c r="B153" s="7"/>
      <c r="C153" s="196" t="s">
        <v>62</v>
      </c>
      <c r="D153" s="201"/>
      <c r="E153" s="63">
        <f>E151+E152</f>
        <v>199249.72499999998</v>
      </c>
      <c r="F153" s="64">
        <f t="shared" ref="F153:K153" si="77">F151+F152</f>
        <v>177722.25974999997</v>
      </c>
      <c r="G153" s="63">
        <f t="shared" si="77"/>
        <v>150837.10704749997</v>
      </c>
      <c r="H153" s="64">
        <f t="shared" si="77"/>
        <v>122461.49623719744</v>
      </c>
      <c r="I153" s="103">
        <f t="shared" si="77"/>
        <v>80761.260580335904</v>
      </c>
      <c r="J153" s="64">
        <f t="shared" si="77"/>
        <v>60995.102047060878</v>
      </c>
      <c r="K153" s="64">
        <f t="shared" si="77"/>
        <v>44781.037494006552</v>
      </c>
      <c r="N153"/>
      <c r="O153"/>
      <c r="P153"/>
      <c r="Q153"/>
      <c r="R153"/>
      <c r="S153"/>
      <c r="T153" s="234">
        <f t="shared" si="69"/>
        <v>12</v>
      </c>
      <c r="U153" s="138">
        <v>144</v>
      </c>
      <c r="V153" s="139">
        <f t="shared" si="67"/>
        <v>144</v>
      </c>
      <c r="W153" s="27">
        <f t="shared" si="70"/>
        <v>4246942.3492325461</v>
      </c>
      <c r="X153" s="27">
        <f t="shared" si="71"/>
        <v>24773.830370523174</v>
      </c>
      <c r="Y153" s="27">
        <f t="shared" si="72"/>
        <v>9780.3179728456507</v>
      </c>
      <c r="Z153" s="52">
        <f t="shared" si="68"/>
        <v>4237162.0312597007</v>
      </c>
    </row>
    <row r="154" spans="1:26" ht="12" hidden="1" customHeight="1" x14ac:dyDescent="0.35">
      <c r="A154" s="7"/>
      <c r="B154" s="7"/>
      <c r="C154" s="2"/>
      <c r="D154" s="2"/>
      <c r="E154" s="2"/>
      <c r="F154" s="2"/>
      <c r="G154" s="2"/>
      <c r="H154" s="2"/>
      <c r="I154" s="2"/>
      <c r="J154" s="2"/>
      <c r="K154" s="2"/>
      <c r="N154"/>
      <c r="O154"/>
      <c r="P154"/>
      <c r="Q154"/>
      <c r="R154"/>
      <c r="S154"/>
      <c r="T154" s="234">
        <f t="shared" si="69"/>
        <v>13</v>
      </c>
      <c r="U154" s="138">
        <v>145</v>
      </c>
      <c r="V154" s="139">
        <f t="shared" si="67"/>
        <v>145</v>
      </c>
      <c r="W154" s="27">
        <f t="shared" si="70"/>
        <v>4237162.0312597007</v>
      </c>
      <c r="X154" s="27">
        <f t="shared" si="71"/>
        <v>24716.778515681573</v>
      </c>
      <c r="Y154" s="27">
        <f t="shared" si="72"/>
        <v>9837.3698276872528</v>
      </c>
      <c r="Z154" s="52">
        <f t="shared" si="68"/>
        <v>4227324.6614320138</v>
      </c>
    </row>
    <row r="155" spans="1:26" ht="12" hidden="1" customHeight="1" x14ac:dyDescent="0.35">
      <c r="A155" s="7"/>
      <c r="B155" s="7"/>
      <c r="C155" s="198" t="s">
        <v>135</v>
      </c>
      <c r="D155" s="198"/>
      <c r="E155" s="199">
        <f t="shared" ref="E155:K155" si="78">-E106</f>
        <v>75264</v>
      </c>
      <c r="F155" s="199">
        <f t="shared" si="78"/>
        <v>68565.504000000001</v>
      </c>
      <c r="G155" s="199">
        <f t="shared" si="78"/>
        <v>74393.571840000004</v>
      </c>
      <c r="H155" s="199">
        <f t="shared" si="78"/>
        <v>77071.740426240009</v>
      </c>
      <c r="I155" s="199">
        <f t="shared" si="78"/>
        <v>92100.72980935681</v>
      </c>
      <c r="J155" s="199">
        <f t="shared" si="78"/>
        <v>71930.669981107669</v>
      </c>
      <c r="K155" s="199">
        <f t="shared" si="78"/>
        <v>70204.333901561084</v>
      </c>
      <c r="N155"/>
      <c r="O155"/>
      <c r="P155"/>
      <c r="Q155"/>
      <c r="R155"/>
      <c r="S155"/>
      <c r="T155" s="234">
        <f t="shared" si="69"/>
        <v>13</v>
      </c>
      <c r="U155" s="138">
        <v>146</v>
      </c>
      <c r="V155" s="139">
        <f t="shared" si="67"/>
        <v>146</v>
      </c>
      <c r="W155" s="27">
        <f t="shared" si="70"/>
        <v>4227324.6614320138</v>
      </c>
      <c r="X155" s="27">
        <f t="shared" si="71"/>
        <v>24659.3938583534</v>
      </c>
      <c r="Y155" s="27">
        <f t="shared" si="72"/>
        <v>9894.7544850154263</v>
      </c>
      <c r="Z155" s="52">
        <f t="shared" si="68"/>
        <v>4217429.9069469981</v>
      </c>
    </row>
    <row r="156" spans="1:26" ht="12" hidden="1" customHeight="1" x14ac:dyDescent="0.35">
      <c r="C156" s="198" t="s">
        <v>134</v>
      </c>
      <c r="D156" s="198"/>
      <c r="E156" s="199">
        <f>E155-E150</f>
        <v>25750.275000000001</v>
      </c>
      <c r="F156" s="199">
        <f t="shared" ref="F156:K156" si="79">F155-F150</f>
        <v>21527.465250000001</v>
      </c>
      <c r="G156" s="199">
        <f t="shared" si="79"/>
        <v>26885.15270250001</v>
      </c>
      <c r="H156" s="199">
        <f t="shared" si="79"/>
        <v>28375.610810302518</v>
      </c>
      <c r="I156" s="199">
        <f t="shared" si="79"/>
        <v>41700.235656861521</v>
      </c>
      <c r="J156" s="199">
        <f t="shared" si="79"/>
        <v>19766.15853327504</v>
      </c>
      <c r="K156" s="199">
        <f t="shared" si="79"/>
        <v>16214.064553054319</v>
      </c>
      <c r="N156"/>
      <c r="O156"/>
      <c r="P156"/>
      <c r="Q156"/>
      <c r="R156"/>
      <c r="S156"/>
      <c r="T156" s="234">
        <f t="shared" si="69"/>
        <v>13</v>
      </c>
      <c r="U156" s="138">
        <v>147</v>
      </c>
      <c r="V156" s="139">
        <f t="shared" si="67"/>
        <v>147</v>
      </c>
      <c r="W156" s="27">
        <f t="shared" si="70"/>
        <v>4217429.9069469981</v>
      </c>
      <c r="X156" s="27">
        <f t="shared" si="71"/>
        <v>24601.674457190809</v>
      </c>
      <c r="Y156" s="27">
        <f t="shared" si="72"/>
        <v>9952.473886178017</v>
      </c>
      <c r="Z156" s="52">
        <f t="shared" si="68"/>
        <v>4207477.4330608202</v>
      </c>
    </row>
    <row r="157" spans="1:26" ht="12" hidden="1" customHeight="1" x14ac:dyDescent="0.35">
      <c r="C157" s="198" t="s">
        <v>136</v>
      </c>
      <c r="D157" s="198"/>
      <c r="E157" s="199">
        <f>-MIN(0,E151+E152)</f>
        <v>0</v>
      </c>
      <c r="F157" s="199">
        <f t="shared" ref="F157:K157" si="80">-MIN(0,F151+F152)</f>
        <v>0</v>
      </c>
      <c r="G157" s="199">
        <f t="shared" si="80"/>
        <v>0</v>
      </c>
      <c r="H157" s="199">
        <f t="shared" si="80"/>
        <v>0</v>
      </c>
      <c r="I157" s="199">
        <f t="shared" si="80"/>
        <v>0</v>
      </c>
      <c r="J157" s="199">
        <f t="shared" si="80"/>
        <v>0</v>
      </c>
      <c r="K157" s="199">
        <f t="shared" si="80"/>
        <v>0</v>
      </c>
      <c r="N157"/>
      <c r="O157"/>
      <c r="P157"/>
      <c r="Q157"/>
      <c r="R157"/>
      <c r="S157"/>
      <c r="T157" s="234">
        <f t="shared" si="69"/>
        <v>13</v>
      </c>
      <c r="U157" s="138">
        <v>148</v>
      </c>
      <c r="V157" s="139">
        <f t="shared" si="67"/>
        <v>148</v>
      </c>
      <c r="W157" s="27">
        <f t="shared" si="70"/>
        <v>4207477.4330608202</v>
      </c>
      <c r="X157" s="27">
        <f t="shared" si="71"/>
        <v>24543.618359521439</v>
      </c>
      <c r="Y157" s="27">
        <f t="shared" si="72"/>
        <v>10010.529983847387</v>
      </c>
      <c r="Z157" s="52">
        <f t="shared" si="68"/>
        <v>4197466.9030769728</v>
      </c>
    </row>
    <row r="158" spans="1:26" ht="12" customHeight="1" thickTop="1" x14ac:dyDescent="0.35">
      <c r="N158"/>
      <c r="O158"/>
      <c r="P158"/>
      <c r="Q158"/>
      <c r="R158"/>
      <c r="S158"/>
      <c r="T158" s="234">
        <f t="shared" si="69"/>
        <v>13</v>
      </c>
      <c r="U158" s="138">
        <v>149</v>
      </c>
      <c r="V158" s="139">
        <f t="shared" si="67"/>
        <v>149</v>
      </c>
      <c r="W158" s="27">
        <f t="shared" si="70"/>
        <v>4197466.9030769728</v>
      </c>
      <c r="X158" s="27">
        <f t="shared" si="71"/>
        <v>24485.223601282327</v>
      </c>
      <c r="Y158" s="27">
        <f t="shared" si="72"/>
        <v>10068.924742086498</v>
      </c>
      <c r="Z158" s="52">
        <f t="shared" si="68"/>
        <v>4187397.9783348865</v>
      </c>
    </row>
    <row r="159" spans="1:26" ht="12" customHeight="1" x14ac:dyDescent="0.35">
      <c r="N159"/>
      <c r="O159"/>
      <c r="P159"/>
      <c r="Q159"/>
      <c r="R159"/>
      <c r="S159"/>
      <c r="T159" s="234">
        <f t="shared" si="69"/>
        <v>13</v>
      </c>
      <c r="U159" s="138">
        <v>150</v>
      </c>
      <c r="V159" s="139">
        <f t="shared" si="67"/>
        <v>150</v>
      </c>
      <c r="W159" s="27">
        <f t="shared" si="70"/>
        <v>4187397.9783348865</v>
      </c>
      <c r="X159" s="27">
        <f t="shared" si="71"/>
        <v>24426.488206953487</v>
      </c>
      <c r="Y159" s="27">
        <f t="shared" si="72"/>
        <v>10127.660136415338</v>
      </c>
      <c r="Z159" s="52">
        <f t="shared" si="68"/>
        <v>4177270.3181984713</v>
      </c>
    </row>
    <row r="160" spans="1:26" ht="12" customHeight="1" x14ac:dyDescent="0.35">
      <c r="C160" s="236"/>
      <c r="N160"/>
      <c r="O160"/>
      <c r="P160"/>
      <c r="Q160"/>
      <c r="R160"/>
      <c r="S160"/>
      <c r="T160" s="234">
        <f t="shared" si="69"/>
        <v>13</v>
      </c>
      <c r="U160" s="138">
        <v>151</v>
      </c>
      <c r="V160" s="139">
        <f t="shared" si="67"/>
        <v>151</v>
      </c>
      <c r="W160" s="27">
        <f t="shared" si="70"/>
        <v>4177270.3181984713</v>
      </c>
      <c r="X160" s="27">
        <f t="shared" si="71"/>
        <v>24367.410189491071</v>
      </c>
      <c r="Y160" s="27">
        <f t="shared" si="72"/>
        <v>10186.738153877757</v>
      </c>
      <c r="Z160" s="52">
        <f t="shared" si="68"/>
        <v>4167083.5800445937</v>
      </c>
    </row>
    <row r="161" spans="5:26" ht="12" customHeight="1" x14ac:dyDescent="0.35">
      <c r="E161" s="237"/>
      <c r="N161"/>
      <c r="O161"/>
      <c r="P161"/>
      <c r="Q161"/>
      <c r="R161"/>
      <c r="S161"/>
      <c r="T161" s="234">
        <f t="shared" si="69"/>
        <v>13</v>
      </c>
      <c r="U161" s="138">
        <v>152</v>
      </c>
      <c r="V161" s="139">
        <f t="shared" si="67"/>
        <v>152</v>
      </c>
      <c r="W161" s="27">
        <f t="shared" si="70"/>
        <v>4167083.5800445937</v>
      </c>
      <c r="X161" s="27">
        <f t="shared" si="71"/>
        <v>24307.987550260113</v>
      </c>
      <c r="Y161" s="27">
        <f t="shared" si="72"/>
        <v>10246.160793108713</v>
      </c>
      <c r="Z161" s="52">
        <f t="shared" si="68"/>
        <v>4156837.4192514848</v>
      </c>
    </row>
    <row r="162" spans="5:26" ht="12" customHeight="1" x14ac:dyDescent="0.35">
      <c r="E162" s="16"/>
      <c r="N162"/>
      <c r="O162"/>
      <c r="P162"/>
      <c r="Q162"/>
      <c r="R162"/>
      <c r="S162"/>
      <c r="T162" s="234">
        <f t="shared" si="69"/>
        <v>13</v>
      </c>
      <c r="U162" s="138">
        <v>153</v>
      </c>
      <c r="V162" s="139">
        <f t="shared" si="67"/>
        <v>153</v>
      </c>
      <c r="W162" s="27">
        <f t="shared" si="70"/>
        <v>4156837.4192514848</v>
      </c>
      <c r="X162" s="27">
        <f t="shared" si="71"/>
        <v>24248.218278966979</v>
      </c>
      <c r="Y162" s="27">
        <f t="shared" si="72"/>
        <v>10305.930064401848</v>
      </c>
      <c r="Z162" s="52">
        <f t="shared" si="68"/>
        <v>4146531.4891870827</v>
      </c>
    </row>
    <row r="163" spans="5:26" ht="12" customHeight="1" x14ac:dyDescent="0.35">
      <c r="N163"/>
      <c r="O163"/>
      <c r="P163"/>
      <c r="Q163"/>
      <c r="R163"/>
      <c r="S163"/>
      <c r="T163" s="234">
        <f t="shared" si="69"/>
        <v>13</v>
      </c>
      <c r="U163" s="138">
        <v>154</v>
      </c>
      <c r="V163" s="139">
        <f t="shared" si="67"/>
        <v>154</v>
      </c>
      <c r="W163" s="27">
        <f t="shared" si="70"/>
        <v>4146531.4891870827</v>
      </c>
      <c r="X163" s="27">
        <f t="shared" si="71"/>
        <v>24188.100353591304</v>
      </c>
      <c r="Y163" s="27">
        <f t="shared" si="72"/>
        <v>10366.047989777524</v>
      </c>
      <c r="Z163" s="52">
        <f t="shared" si="68"/>
        <v>4136165.441197305</v>
      </c>
    </row>
    <row r="164" spans="5:26" ht="12" customHeight="1" x14ac:dyDescent="0.35">
      <c r="N164"/>
      <c r="O164"/>
      <c r="P164"/>
      <c r="Q164"/>
      <c r="R164"/>
      <c r="S164"/>
      <c r="T164" s="234">
        <f t="shared" si="69"/>
        <v>13</v>
      </c>
      <c r="U164" s="138">
        <v>155</v>
      </c>
      <c r="V164" s="139">
        <f t="shared" si="67"/>
        <v>155</v>
      </c>
      <c r="W164" s="27">
        <f t="shared" si="70"/>
        <v>4136165.441197305</v>
      </c>
      <c r="X164" s="27">
        <f t="shared" si="71"/>
        <v>24127.6317403176</v>
      </c>
      <c r="Y164" s="27">
        <f t="shared" si="72"/>
        <v>10426.516603051228</v>
      </c>
      <c r="Z164" s="52">
        <f t="shared" si="68"/>
        <v>4125738.9245942538</v>
      </c>
    </row>
    <row r="165" spans="5:26" ht="12" customHeight="1" x14ac:dyDescent="0.35">
      <c r="N165"/>
      <c r="O165"/>
      <c r="P165"/>
      <c r="Q165"/>
      <c r="R165"/>
      <c r="S165"/>
      <c r="T165" s="234">
        <f t="shared" si="69"/>
        <v>13</v>
      </c>
      <c r="U165" s="138">
        <v>156</v>
      </c>
      <c r="V165" s="139">
        <f t="shared" si="67"/>
        <v>156</v>
      </c>
      <c r="W165" s="27">
        <f t="shared" si="70"/>
        <v>4125738.9245942538</v>
      </c>
      <c r="X165" s="27">
        <f t="shared" si="71"/>
        <v>24066.810393466469</v>
      </c>
      <c r="Y165" s="27">
        <f t="shared" si="72"/>
        <v>10487.337949902359</v>
      </c>
      <c r="Z165" s="52">
        <f t="shared" si="68"/>
        <v>4115251.5866443515</v>
      </c>
    </row>
    <row r="166" spans="5:26" ht="12" customHeight="1" x14ac:dyDescent="0.35">
      <c r="N166"/>
      <c r="O166"/>
      <c r="P166"/>
      <c r="Q166"/>
      <c r="R166"/>
      <c r="S166"/>
      <c r="T166" s="234">
        <f t="shared" si="69"/>
        <v>14</v>
      </c>
      <c r="U166" s="138">
        <v>157</v>
      </c>
      <c r="V166" s="139">
        <f t="shared" si="67"/>
        <v>157</v>
      </c>
      <c r="W166" s="27">
        <f t="shared" si="70"/>
        <v>4115251.5866443515</v>
      </c>
      <c r="X166" s="27">
        <f t="shared" si="71"/>
        <v>24005.634255425372</v>
      </c>
      <c r="Y166" s="27">
        <f t="shared" si="72"/>
        <v>10548.514087943455</v>
      </c>
      <c r="Z166" s="52">
        <f t="shared" si="68"/>
        <v>4104703.0725564081</v>
      </c>
    </row>
    <row r="167" spans="5:26" ht="12" customHeight="1" x14ac:dyDescent="0.35">
      <c r="N167"/>
      <c r="O167"/>
      <c r="P167"/>
      <c r="Q167"/>
      <c r="R167"/>
      <c r="S167"/>
      <c r="T167" s="234">
        <f t="shared" si="69"/>
        <v>14</v>
      </c>
      <c r="U167" s="138">
        <v>158</v>
      </c>
      <c r="V167" s="139">
        <f t="shared" si="67"/>
        <v>158</v>
      </c>
      <c r="W167" s="27">
        <f t="shared" si="70"/>
        <v>4104703.0725564081</v>
      </c>
      <c r="X167" s="27">
        <f t="shared" si="71"/>
        <v>23944.101256579033</v>
      </c>
      <c r="Y167" s="27">
        <f t="shared" si="72"/>
        <v>10610.047086789793</v>
      </c>
      <c r="Z167" s="52">
        <f t="shared" si="68"/>
        <v>4094093.0254696184</v>
      </c>
    </row>
    <row r="168" spans="5:26" ht="12" customHeight="1" x14ac:dyDescent="0.35">
      <c r="N168"/>
      <c r="O168"/>
      <c r="P168"/>
      <c r="Q168"/>
      <c r="R168"/>
      <c r="S168"/>
      <c r="T168" s="234">
        <f t="shared" si="69"/>
        <v>14</v>
      </c>
      <c r="U168" s="138">
        <v>159</v>
      </c>
      <c r="V168" s="139">
        <f t="shared" si="67"/>
        <v>159</v>
      </c>
      <c r="W168" s="27">
        <f t="shared" si="70"/>
        <v>4094093.0254696184</v>
      </c>
      <c r="X168" s="27">
        <f t="shared" si="71"/>
        <v>23882.209315239426</v>
      </c>
      <c r="Y168" s="27">
        <f t="shared" si="72"/>
        <v>10671.9390281294</v>
      </c>
      <c r="Z168" s="52">
        <f t="shared" si="68"/>
        <v>4083421.0864414889</v>
      </c>
    </row>
    <row r="169" spans="5:26" ht="12" customHeight="1" x14ac:dyDescent="0.35">
      <c r="N169"/>
      <c r="O169"/>
      <c r="P169"/>
      <c r="Q169"/>
      <c r="R169"/>
      <c r="S169"/>
      <c r="T169" s="234">
        <f t="shared" si="69"/>
        <v>14</v>
      </c>
      <c r="U169" s="138">
        <v>160</v>
      </c>
      <c r="V169" s="139">
        <f t="shared" si="67"/>
        <v>160</v>
      </c>
      <c r="W169" s="27">
        <f t="shared" si="70"/>
        <v>4083421.0864414889</v>
      </c>
      <c r="X169" s="27">
        <f t="shared" si="71"/>
        <v>23819.956337575339</v>
      </c>
      <c r="Y169" s="27">
        <f t="shared" si="72"/>
        <v>10734.192005793488</v>
      </c>
      <c r="Z169" s="52">
        <f t="shared" si="68"/>
        <v>4072686.8944356954</v>
      </c>
    </row>
    <row r="170" spans="5:26" ht="12" customHeight="1" x14ac:dyDescent="0.35">
      <c r="N170"/>
      <c r="O170"/>
      <c r="P170"/>
      <c r="Q170"/>
      <c r="R170"/>
      <c r="S170"/>
      <c r="T170" s="234">
        <f t="shared" si="69"/>
        <v>14</v>
      </c>
      <c r="U170" s="138">
        <v>161</v>
      </c>
      <c r="V170" s="139">
        <f t="shared" si="67"/>
        <v>161</v>
      </c>
      <c r="W170" s="27">
        <f t="shared" si="70"/>
        <v>4072686.8944356954</v>
      </c>
      <c r="X170" s="27">
        <f t="shared" si="71"/>
        <v>23757.340217541543</v>
      </c>
      <c r="Y170" s="27">
        <f t="shared" si="72"/>
        <v>10796.808125827283</v>
      </c>
      <c r="Z170" s="52">
        <f t="shared" si="68"/>
        <v>4061890.0863098679</v>
      </c>
    </row>
    <row r="171" spans="5:26" ht="12" customHeight="1" x14ac:dyDescent="0.35">
      <c r="N171"/>
      <c r="O171"/>
      <c r="P171"/>
      <c r="Q171"/>
      <c r="R171"/>
      <c r="S171"/>
      <c r="T171" s="234">
        <f t="shared" si="69"/>
        <v>14</v>
      </c>
      <c r="U171" s="138">
        <v>162</v>
      </c>
      <c r="V171" s="139">
        <f t="shared" si="67"/>
        <v>162</v>
      </c>
      <c r="W171" s="27">
        <f t="shared" si="70"/>
        <v>4061890.0863098679</v>
      </c>
      <c r="X171" s="27">
        <f t="shared" si="71"/>
        <v>23694.358836807551</v>
      </c>
      <c r="Y171" s="27">
        <f t="shared" si="72"/>
        <v>10859.789506561276</v>
      </c>
      <c r="Z171" s="52">
        <f t="shared" si="68"/>
        <v>4051030.2968033068</v>
      </c>
    </row>
    <row r="172" spans="5:26" ht="12" customHeight="1" x14ac:dyDescent="0.35">
      <c r="N172"/>
      <c r="O172"/>
      <c r="P172"/>
      <c r="Q172"/>
      <c r="R172"/>
      <c r="S172"/>
      <c r="T172" s="234">
        <f t="shared" si="69"/>
        <v>14</v>
      </c>
      <c r="U172" s="138">
        <v>163</v>
      </c>
      <c r="V172" s="139">
        <f t="shared" si="67"/>
        <v>163</v>
      </c>
      <c r="W172" s="27">
        <f t="shared" si="70"/>
        <v>4051030.2968033068</v>
      </c>
      <c r="X172" s="27">
        <f t="shared" si="71"/>
        <v>23631.010064685943</v>
      </c>
      <c r="Y172" s="27">
        <f t="shared" si="72"/>
        <v>10923.138278682884</v>
      </c>
      <c r="Z172" s="52">
        <f t="shared" si="68"/>
        <v>4040107.1585246241</v>
      </c>
    </row>
    <row r="173" spans="5:26" ht="12" customHeight="1" x14ac:dyDescent="0.35">
      <c r="N173"/>
      <c r="O173"/>
      <c r="P173"/>
      <c r="Q173"/>
      <c r="R173"/>
      <c r="S173"/>
      <c r="T173" s="234">
        <f t="shared" si="69"/>
        <v>14</v>
      </c>
      <c r="U173" s="138">
        <v>164</v>
      </c>
      <c r="V173" s="139">
        <f t="shared" si="67"/>
        <v>164</v>
      </c>
      <c r="W173" s="27">
        <f t="shared" si="70"/>
        <v>4040107.1585246241</v>
      </c>
      <c r="X173" s="27">
        <f t="shared" si="71"/>
        <v>23567.291758060295</v>
      </c>
      <c r="Y173" s="27">
        <f t="shared" si="72"/>
        <v>10986.856585308533</v>
      </c>
      <c r="Z173" s="52">
        <f t="shared" si="68"/>
        <v>4029120.3019393156</v>
      </c>
    </row>
    <row r="174" spans="5:26" ht="12" customHeight="1" x14ac:dyDescent="0.35">
      <c r="N174"/>
      <c r="O174"/>
      <c r="P174"/>
      <c r="Q174"/>
      <c r="R174"/>
      <c r="S174"/>
      <c r="T174" s="234">
        <f t="shared" si="69"/>
        <v>14</v>
      </c>
      <c r="U174" s="138">
        <v>165</v>
      </c>
      <c r="V174" s="139">
        <f t="shared" si="67"/>
        <v>165</v>
      </c>
      <c r="W174" s="27">
        <f t="shared" si="70"/>
        <v>4029120.3019393156</v>
      </c>
      <c r="X174" s="27">
        <f t="shared" si="71"/>
        <v>23503.201761312659</v>
      </c>
      <c r="Y174" s="27">
        <f t="shared" si="72"/>
        <v>11050.946582056167</v>
      </c>
      <c r="Z174" s="52">
        <f t="shared" si="68"/>
        <v>4018069.3553572595</v>
      </c>
    </row>
    <row r="175" spans="5:26" ht="12" customHeight="1" x14ac:dyDescent="0.35">
      <c r="N175"/>
      <c r="O175"/>
      <c r="P175"/>
      <c r="Q175"/>
      <c r="R175"/>
      <c r="S175"/>
      <c r="T175" s="234">
        <f t="shared" si="69"/>
        <v>14</v>
      </c>
      <c r="U175" s="138">
        <v>166</v>
      </c>
      <c r="V175" s="139">
        <f t="shared" si="67"/>
        <v>166</v>
      </c>
      <c r="W175" s="27">
        <f t="shared" si="70"/>
        <v>4018069.3553572595</v>
      </c>
      <c r="X175" s="27">
        <f t="shared" si="71"/>
        <v>23438.737906250666</v>
      </c>
      <c r="Y175" s="27">
        <f t="shared" si="72"/>
        <v>11115.41043711816</v>
      </c>
      <c r="Z175" s="52">
        <f t="shared" si="68"/>
        <v>4006953.9449201412</v>
      </c>
    </row>
    <row r="176" spans="5:26" ht="12" customHeight="1" x14ac:dyDescent="0.35">
      <c r="N176"/>
      <c r="O176"/>
      <c r="P176"/>
      <c r="Q176"/>
      <c r="R176"/>
      <c r="S176"/>
      <c r="T176" s="234">
        <f t="shared" si="69"/>
        <v>14</v>
      </c>
      <c r="U176" s="138">
        <v>167</v>
      </c>
      <c r="V176" s="139">
        <f t="shared" si="67"/>
        <v>167</v>
      </c>
      <c r="W176" s="27">
        <f t="shared" si="70"/>
        <v>4006953.9449201412</v>
      </c>
      <c r="X176" s="27">
        <f t="shared" si="71"/>
        <v>23373.898012034144</v>
      </c>
      <c r="Y176" s="27">
        <f t="shared" si="72"/>
        <v>11180.250331334682</v>
      </c>
      <c r="Z176" s="52">
        <f t="shared" si="68"/>
        <v>3995773.6945888065</v>
      </c>
    </row>
    <row r="177" spans="14:26" ht="12" customHeight="1" x14ac:dyDescent="0.35">
      <c r="N177"/>
      <c r="O177"/>
      <c r="P177"/>
      <c r="Q177"/>
      <c r="R177"/>
      <c r="S177"/>
      <c r="T177" s="234">
        <f t="shared" si="69"/>
        <v>14</v>
      </c>
      <c r="U177" s="138">
        <v>168</v>
      </c>
      <c r="V177" s="139">
        <f t="shared" si="67"/>
        <v>168</v>
      </c>
      <c r="W177" s="27">
        <f t="shared" si="70"/>
        <v>3995773.6945888065</v>
      </c>
      <c r="X177" s="27">
        <f t="shared" si="71"/>
        <v>23308.679885101359</v>
      </c>
      <c r="Y177" s="27">
        <f t="shared" si="72"/>
        <v>11245.468458267469</v>
      </c>
      <c r="Z177" s="52">
        <f t="shared" si="68"/>
        <v>3984528.2261305391</v>
      </c>
    </row>
    <row r="178" spans="14:26" ht="12" customHeight="1" x14ac:dyDescent="0.35">
      <c r="N178"/>
      <c r="O178"/>
      <c r="P178"/>
      <c r="Q178"/>
      <c r="R178"/>
      <c r="S178"/>
      <c r="T178" s="234">
        <f t="shared" si="69"/>
        <v>15</v>
      </c>
      <c r="U178" s="138">
        <v>169</v>
      </c>
      <c r="V178" s="139">
        <f t="shared" si="67"/>
        <v>169</v>
      </c>
      <c r="W178" s="27">
        <f t="shared" si="70"/>
        <v>3984528.2261305391</v>
      </c>
      <c r="X178" s="27">
        <f t="shared" si="71"/>
        <v>23243.081319094799</v>
      </c>
      <c r="Y178" s="27">
        <f t="shared" si="72"/>
        <v>11311.067024274027</v>
      </c>
      <c r="Z178" s="52">
        <f t="shared" si="68"/>
        <v>3973217.1591062653</v>
      </c>
    </row>
    <row r="179" spans="14:26" ht="12" customHeight="1" x14ac:dyDescent="0.35">
      <c r="N179"/>
      <c r="O179"/>
      <c r="P179"/>
      <c r="Q179"/>
      <c r="R179"/>
      <c r="S179"/>
      <c r="T179" s="234">
        <f t="shared" si="69"/>
        <v>15</v>
      </c>
      <c r="U179" s="138">
        <v>170</v>
      </c>
      <c r="V179" s="139">
        <f t="shared" si="67"/>
        <v>170</v>
      </c>
      <c r="W179" s="27">
        <f t="shared" si="70"/>
        <v>3973217.1591062653</v>
      </c>
      <c r="X179" s="27">
        <f t="shared" si="71"/>
        <v>23177.100094786532</v>
      </c>
      <c r="Y179" s="27">
        <f t="shared" si="72"/>
        <v>11377.048248582294</v>
      </c>
      <c r="Z179" s="52">
        <f t="shared" si="68"/>
        <v>3961840.1108576828</v>
      </c>
    </row>
    <row r="180" spans="14:26" ht="12" customHeight="1" x14ac:dyDescent="0.35">
      <c r="N180"/>
      <c r="O180"/>
      <c r="P180"/>
      <c r="Q180"/>
      <c r="R180"/>
      <c r="S180"/>
      <c r="T180" s="234">
        <f t="shared" si="69"/>
        <v>15</v>
      </c>
      <c r="U180" s="138">
        <v>171</v>
      </c>
      <c r="V180" s="139">
        <f t="shared" si="67"/>
        <v>171</v>
      </c>
      <c r="W180" s="27">
        <f t="shared" si="70"/>
        <v>3961840.1108576828</v>
      </c>
      <c r="X180" s="27">
        <f t="shared" si="71"/>
        <v>23110.733980003133</v>
      </c>
      <c r="Y180" s="27">
        <f t="shared" si="72"/>
        <v>11443.414363365691</v>
      </c>
      <c r="Z180" s="52">
        <f t="shared" si="68"/>
        <v>3950396.6964943171</v>
      </c>
    </row>
    <row r="181" spans="14:26" ht="12" customHeight="1" x14ac:dyDescent="0.35">
      <c r="N181"/>
      <c r="O181"/>
      <c r="P181"/>
      <c r="Q181"/>
      <c r="R181"/>
      <c r="S181"/>
      <c r="T181" s="234">
        <f t="shared" si="69"/>
        <v>15</v>
      </c>
      <c r="U181" s="138">
        <v>172</v>
      </c>
      <c r="V181" s="139">
        <f t="shared" si="67"/>
        <v>172</v>
      </c>
      <c r="W181" s="27">
        <f t="shared" si="70"/>
        <v>3950396.6964943171</v>
      </c>
      <c r="X181" s="27">
        <f t="shared" si="71"/>
        <v>23043.980729550171</v>
      </c>
      <c r="Y181" s="27">
        <f t="shared" si="72"/>
        <v>11510.167613818656</v>
      </c>
      <c r="Z181" s="52">
        <f t="shared" si="68"/>
        <v>3938886.5288804984</v>
      </c>
    </row>
    <row r="182" spans="14:26" ht="12" customHeight="1" x14ac:dyDescent="0.35">
      <c r="N182"/>
      <c r="O182"/>
      <c r="P182"/>
      <c r="Q182"/>
      <c r="R182"/>
      <c r="S182"/>
      <c r="T182" s="234">
        <f t="shared" si="69"/>
        <v>15</v>
      </c>
      <c r="U182" s="138">
        <v>173</v>
      </c>
      <c r="V182" s="139">
        <f t="shared" si="67"/>
        <v>173</v>
      </c>
      <c r="W182" s="27">
        <f t="shared" si="70"/>
        <v>3938886.5288804984</v>
      </c>
      <c r="X182" s="27">
        <f t="shared" si="71"/>
        <v>22976.838085136224</v>
      </c>
      <c r="Y182" s="27">
        <f t="shared" si="72"/>
        <v>11577.310258232601</v>
      </c>
      <c r="Z182" s="52">
        <f t="shared" si="68"/>
        <v>3927309.2186222658</v>
      </c>
    </row>
    <row r="183" spans="14:26" ht="12" customHeight="1" x14ac:dyDescent="0.35">
      <c r="N183"/>
      <c r="O183"/>
      <c r="P183"/>
      <c r="Q183"/>
      <c r="R183"/>
      <c r="S183"/>
      <c r="T183" s="234">
        <f t="shared" si="69"/>
        <v>15</v>
      </c>
      <c r="U183" s="138">
        <v>174</v>
      </c>
      <c r="V183" s="139">
        <f t="shared" si="67"/>
        <v>174</v>
      </c>
      <c r="W183" s="27">
        <f t="shared" si="70"/>
        <v>3927309.2186222658</v>
      </c>
      <c r="X183" s="27">
        <f t="shared" si="71"/>
        <v>22909.303775296539</v>
      </c>
      <c r="Y183" s="27">
        <f t="shared" si="72"/>
        <v>11644.844568072289</v>
      </c>
      <c r="Z183" s="52">
        <f t="shared" si="68"/>
        <v>3915664.3740541935</v>
      </c>
    </row>
    <row r="184" spans="14:26" ht="12" customHeight="1" x14ac:dyDescent="0.35">
      <c r="N184"/>
      <c r="O184"/>
      <c r="P184"/>
      <c r="Q184"/>
      <c r="R184"/>
      <c r="S184"/>
      <c r="T184" s="234">
        <f t="shared" si="69"/>
        <v>15</v>
      </c>
      <c r="U184" s="138">
        <v>175</v>
      </c>
      <c r="V184" s="139">
        <f t="shared" si="67"/>
        <v>175</v>
      </c>
      <c r="W184" s="27">
        <f t="shared" si="70"/>
        <v>3915664.3740541935</v>
      </c>
      <c r="X184" s="27">
        <f t="shared" si="71"/>
        <v>22841.375515316115</v>
      </c>
      <c r="Y184" s="27">
        <f t="shared" si="72"/>
        <v>11712.772828052712</v>
      </c>
      <c r="Z184" s="52">
        <f t="shared" si="68"/>
        <v>3903951.6012261407</v>
      </c>
    </row>
    <row r="185" spans="14:26" ht="12" customHeight="1" x14ac:dyDescent="0.35">
      <c r="N185"/>
      <c r="O185"/>
      <c r="P185"/>
      <c r="Q185"/>
      <c r="R185"/>
      <c r="S185"/>
      <c r="T185" s="234">
        <f t="shared" si="69"/>
        <v>15</v>
      </c>
      <c r="U185" s="138">
        <v>176</v>
      </c>
      <c r="V185" s="139">
        <f t="shared" si="67"/>
        <v>176</v>
      </c>
      <c r="W185" s="27">
        <f t="shared" si="70"/>
        <v>3903951.6012261407</v>
      </c>
      <c r="X185" s="27">
        <f t="shared" si="71"/>
        <v>22773.051007152473</v>
      </c>
      <c r="Y185" s="27">
        <f t="shared" si="72"/>
        <v>11781.097336216353</v>
      </c>
      <c r="Z185" s="52">
        <f t="shared" si="68"/>
        <v>3892170.5038899244</v>
      </c>
    </row>
    <row r="186" spans="14:26" ht="12" customHeight="1" x14ac:dyDescent="0.35">
      <c r="N186"/>
      <c r="O186"/>
      <c r="P186"/>
      <c r="Q186"/>
      <c r="R186"/>
      <c r="S186"/>
      <c r="T186" s="234">
        <f t="shared" si="69"/>
        <v>15</v>
      </c>
      <c r="U186" s="138">
        <v>177</v>
      </c>
      <c r="V186" s="139">
        <f t="shared" si="67"/>
        <v>177</v>
      </c>
      <c r="W186" s="27">
        <f t="shared" si="70"/>
        <v>3892170.5038899244</v>
      </c>
      <c r="X186" s="27">
        <f t="shared" si="71"/>
        <v>22704.327939357878</v>
      </c>
      <c r="Y186" s="27">
        <f t="shared" si="72"/>
        <v>11849.820404010947</v>
      </c>
      <c r="Z186" s="52">
        <f t="shared" si="68"/>
        <v>3880320.6834859136</v>
      </c>
    </row>
    <row r="187" spans="14:26" ht="12" customHeight="1" x14ac:dyDescent="0.35">
      <c r="N187"/>
      <c r="O187"/>
      <c r="P187"/>
      <c r="Q187"/>
      <c r="R187"/>
      <c r="S187"/>
      <c r="T187" s="234">
        <f t="shared" si="69"/>
        <v>15</v>
      </c>
      <c r="U187" s="138">
        <v>178</v>
      </c>
      <c r="V187" s="139">
        <f t="shared" si="67"/>
        <v>178</v>
      </c>
      <c r="W187" s="27">
        <f t="shared" si="70"/>
        <v>3880320.6834859136</v>
      </c>
      <c r="X187" s="27">
        <f t="shared" si="71"/>
        <v>22635.20398700115</v>
      </c>
      <c r="Y187" s="27">
        <f t="shared" si="72"/>
        <v>11918.944356367678</v>
      </c>
      <c r="Z187" s="52">
        <f t="shared" si="68"/>
        <v>3868401.7391295461</v>
      </c>
    </row>
    <row r="188" spans="14:26" ht="12" customHeight="1" x14ac:dyDescent="0.35">
      <c r="N188"/>
      <c r="O188"/>
      <c r="P188"/>
      <c r="Q188"/>
      <c r="R188"/>
      <c r="S188"/>
      <c r="T188" s="234">
        <f t="shared" si="69"/>
        <v>15</v>
      </c>
      <c r="U188" s="138">
        <v>179</v>
      </c>
      <c r="V188" s="139">
        <f t="shared" si="67"/>
        <v>179</v>
      </c>
      <c r="W188" s="27">
        <f t="shared" si="70"/>
        <v>3868401.7391295461</v>
      </c>
      <c r="X188" s="27">
        <f t="shared" si="71"/>
        <v>22565.676811589005</v>
      </c>
      <c r="Y188" s="27">
        <f t="shared" si="72"/>
        <v>11988.471531779822</v>
      </c>
      <c r="Z188" s="52">
        <f t="shared" si="68"/>
        <v>3856413.2675977661</v>
      </c>
    </row>
    <row r="189" spans="14:26" ht="12" customHeight="1" x14ac:dyDescent="0.35">
      <c r="N189"/>
      <c r="O189"/>
      <c r="P189"/>
      <c r="Q189"/>
      <c r="R189"/>
      <c r="S189"/>
      <c r="T189" s="234">
        <f t="shared" si="69"/>
        <v>15</v>
      </c>
      <c r="U189" s="138">
        <v>180</v>
      </c>
      <c r="V189" s="139">
        <f t="shared" si="67"/>
        <v>180</v>
      </c>
      <c r="W189" s="27">
        <f t="shared" si="70"/>
        <v>3856413.2675977661</v>
      </c>
      <c r="X189" s="27">
        <f t="shared" si="71"/>
        <v>22495.744060986955</v>
      </c>
      <c r="Y189" s="27">
        <f t="shared" si="72"/>
        <v>12058.404282381871</v>
      </c>
      <c r="Z189" s="52">
        <f t="shared" si="68"/>
        <v>3844354.8633153844</v>
      </c>
    </row>
    <row r="190" spans="14:26" ht="12" customHeight="1" x14ac:dyDescent="0.35">
      <c r="N190"/>
      <c r="O190"/>
      <c r="P190"/>
      <c r="Q190"/>
      <c r="R190"/>
      <c r="S190"/>
      <c r="T190" s="234">
        <f t="shared" si="69"/>
        <v>16</v>
      </c>
      <c r="U190" s="138">
        <v>181</v>
      </c>
      <c r="V190" s="139">
        <f t="shared" si="67"/>
        <v>181</v>
      </c>
      <c r="W190" s="27">
        <f t="shared" si="70"/>
        <v>3844354.8633153844</v>
      </c>
      <c r="X190" s="27">
        <f t="shared" si="71"/>
        <v>22425.403369339729</v>
      </c>
      <c r="Y190" s="27">
        <f t="shared" si="72"/>
        <v>12128.744974029099</v>
      </c>
      <c r="Z190" s="52">
        <f t="shared" si="68"/>
        <v>3832226.1183413551</v>
      </c>
    </row>
    <row r="191" spans="14:26" ht="12" customHeight="1" x14ac:dyDescent="0.35">
      <c r="N191"/>
      <c r="O191"/>
      <c r="P191"/>
      <c r="Q191"/>
      <c r="R191"/>
      <c r="S191"/>
      <c r="T191" s="234">
        <f t="shared" si="69"/>
        <v>16</v>
      </c>
      <c r="U191" s="138">
        <v>182</v>
      </c>
      <c r="V191" s="139">
        <f t="shared" si="67"/>
        <v>182</v>
      </c>
      <c r="W191" s="27">
        <f t="shared" si="70"/>
        <v>3832226.1183413551</v>
      </c>
      <c r="X191" s="27">
        <f t="shared" si="71"/>
        <v>22354.652356991224</v>
      </c>
      <c r="Y191" s="27">
        <f t="shared" si="72"/>
        <v>12199.495986377602</v>
      </c>
      <c r="Z191" s="52">
        <f t="shared" si="68"/>
        <v>3820026.6223549773</v>
      </c>
    </row>
    <row r="192" spans="14:26" ht="12" customHeight="1" x14ac:dyDescent="0.35">
      <c r="N192"/>
      <c r="O192"/>
      <c r="P192"/>
      <c r="Q192"/>
      <c r="R192"/>
      <c r="S192"/>
      <c r="T192" s="234">
        <f t="shared" si="69"/>
        <v>16</v>
      </c>
      <c r="U192" s="138">
        <v>183</v>
      </c>
      <c r="V192" s="139">
        <f t="shared" si="67"/>
        <v>183</v>
      </c>
      <c r="W192" s="27">
        <f t="shared" si="70"/>
        <v>3820026.6223549773</v>
      </c>
      <c r="X192" s="27">
        <f t="shared" si="71"/>
        <v>22283.488630404019</v>
      </c>
      <c r="Y192" s="27">
        <f t="shared" si="72"/>
        <v>12270.659712964805</v>
      </c>
      <c r="Z192" s="52">
        <f t="shared" si="68"/>
        <v>3807755.9626420126</v>
      </c>
    </row>
    <row r="193" spans="14:26" ht="12" customHeight="1" x14ac:dyDescent="0.35">
      <c r="N193"/>
      <c r="O193"/>
      <c r="P193"/>
      <c r="Q193"/>
      <c r="R193"/>
      <c r="S193"/>
      <c r="T193" s="234">
        <f t="shared" si="69"/>
        <v>16</v>
      </c>
      <c r="U193" s="138">
        <v>184</v>
      </c>
      <c r="V193" s="139">
        <f t="shared" si="67"/>
        <v>184</v>
      </c>
      <c r="W193" s="27">
        <f t="shared" si="70"/>
        <v>3807755.9626420126</v>
      </c>
      <c r="X193" s="27">
        <f t="shared" si="71"/>
        <v>22211.909782078394</v>
      </c>
      <c r="Y193" s="27">
        <f t="shared" si="72"/>
        <v>12342.238561290433</v>
      </c>
      <c r="Z193" s="52">
        <f t="shared" si="68"/>
        <v>3795413.7240807223</v>
      </c>
    </row>
    <row r="194" spans="14:26" ht="12" customHeight="1" x14ac:dyDescent="0.35">
      <c r="N194"/>
      <c r="O194"/>
      <c r="P194"/>
      <c r="Q194"/>
      <c r="R194"/>
      <c r="S194"/>
      <c r="T194" s="234">
        <f t="shared" si="69"/>
        <v>16</v>
      </c>
      <c r="U194" s="138">
        <v>185</v>
      </c>
      <c r="V194" s="139">
        <f t="shared" si="67"/>
        <v>185</v>
      </c>
      <c r="W194" s="27">
        <f t="shared" si="70"/>
        <v>3795413.7240807223</v>
      </c>
      <c r="X194" s="27">
        <f t="shared" si="71"/>
        <v>22139.913390470865</v>
      </c>
      <c r="Y194" s="27">
        <f t="shared" si="72"/>
        <v>12414.234952897961</v>
      </c>
      <c r="Z194" s="52">
        <f t="shared" si="68"/>
        <v>3782999.4891278245</v>
      </c>
    </row>
    <row r="195" spans="14:26" ht="12" customHeight="1" x14ac:dyDescent="0.35">
      <c r="N195"/>
      <c r="O195"/>
      <c r="P195"/>
      <c r="Q195"/>
      <c r="R195"/>
      <c r="S195"/>
      <c r="T195" s="234">
        <f t="shared" si="69"/>
        <v>16</v>
      </c>
      <c r="U195" s="138">
        <v>186</v>
      </c>
      <c r="V195" s="139">
        <f t="shared" si="67"/>
        <v>186</v>
      </c>
      <c r="W195" s="27">
        <f t="shared" si="70"/>
        <v>3782999.4891278245</v>
      </c>
      <c r="X195" s="27">
        <f t="shared" si="71"/>
        <v>22067.497019912291</v>
      </c>
      <c r="Y195" s="27">
        <f t="shared" si="72"/>
        <v>12486.651323456535</v>
      </c>
      <c r="Z195" s="52">
        <f t="shared" si="68"/>
        <v>3770512.8378043682</v>
      </c>
    </row>
    <row r="196" spans="14:26" ht="12" customHeight="1" x14ac:dyDescent="0.35">
      <c r="N196"/>
      <c r="O196"/>
      <c r="P196"/>
      <c r="Q196"/>
      <c r="R196"/>
      <c r="S196"/>
      <c r="T196" s="234">
        <f t="shared" si="69"/>
        <v>16</v>
      </c>
      <c r="U196" s="138">
        <v>187</v>
      </c>
      <c r="V196" s="139">
        <f t="shared" si="67"/>
        <v>187</v>
      </c>
      <c r="W196" s="27">
        <f t="shared" si="70"/>
        <v>3770512.8378043682</v>
      </c>
      <c r="X196" s="27">
        <f t="shared" si="71"/>
        <v>21994.658220525467</v>
      </c>
      <c r="Y196" s="27">
        <f t="shared" si="72"/>
        <v>12559.490122843361</v>
      </c>
      <c r="Z196" s="52">
        <f t="shared" si="68"/>
        <v>3757953.3476815247</v>
      </c>
    </row>
    <row r="197" spans="14:26" ht="12" customHeight="1" x14ac:dyDescent="0.35">
      <c r="N197"/>
      <c r="O197"/>
      <c r="P197"/>
      <c r="Q197"/>
      <c r="R197"/>
      <c r="S197"/>
      <c r="T197" s="234">
        <f t="shared" si="69"/>
        <v>16</v>
      </c>
      <c r="U197" s="138">
        <v>188</v>
      </c>
      <c r="V197" s="139">
        <f t="shared" si="67"/>
        <v>188</v>
      </c>
      <c r="W197" s="27">
        <f t="shared" si="70"/>
        <v>3757953.3476815247</v>
      </c>
      <c r="X197" s="27">
        <f t="shared" si="71"/>
        <v>21921.394528142213</v>
      </c>
      <c r="Y197" s="27">
        <f t="shared" si="72"/>
        <v>12632.753815226615</v>
      </c>
      <c r="Z197" s="52">
        <f t="shared" si="68"/>
        <v>3745320.593866298</v>
      </c>
    </row>
    <row r="198" spans="14:26" ht="12" customHeight="1" x14ac:dyDescent="0.35">
      <c r="N198"/>
      <c r="O198"/>
      <c r="P198"/>
      <c r="Q198"/>
      <c r="R198"/>
      <c r="S198"/>
      <c r="T198" s="234">
        <f t="shared" si="69"/>
        <v>16</v>
      </c>
      <c r="U198" s="138">
        <v>189</v>
      </c>
      <c r="V198" s="139">
        <f t="shared" si="67"/>
        <v>189</v>
      </c>
      <c r="W198" s="27">
        <f t="shared" si="70"/>
        <v>3745320.593866298</v>
      </c>
      <c r="X198" s="27">
        <f t="shared" si="71"/>
        <v>21847.703464220056</v>
      </c>
      <c r="Y198" s="27">
        <f t="shared" si="72"/>
        <v>12706.44487914877</v>
      </c>
      <c r="Z198" s="52">
        <f t="shared" si="68"/>
        <v>3732614.1489871494</v>
      </c>
    </row>
    <row r="199" spans="14:26" ht="12" customHeight="1" x14ac:dyDescent="0.35">
      <c r="N199"/>
      <c r="O199"/>
      <c r="P199"/>
      <c r="Q199"/>
      <c r="R199"/>
      <c r="S199"/>
      <c r="T199" s="234">
        <f t="shared" si="69"/>
        <v>16</v>
      </c>
      <c r="U199" s="138">
        <v>190</v>
      </c>
      <c r="V199" s="139">
        <f t="shared" si="67"/>
        <v>190</v>
      </c>
      <c r="W199" s="27">
        <f t="shared" si="70"/>
        <v>3732614.1489871494</v>
      </c>
      <c r="X199" s="27">
        <f t="shared" si="71"/>
        <v>21773.582535758356</v>
      </c>
      <c r="Y199" s="27">
        <f t="shared" si="72"/>
        <v>12780.56580761047</v>
      </c>
      <c r="Z199" s="52">
        <f t="shared" si="68"/>
        <v>3719833.5831795391</v>
      </c>
    </row>
    <row r="200" spans="14:26" ht="12" customHeight="1" x14ac:dyDescent="0.35">
      <c r="N200"/>
      <c r="O200"/>
      <c r="P200"/>
      <c r="Q200"/>
      <c r="R200"/>
      <c r="S200"/>
      <c r="T200" s="234">
        <f t="shared" si="69"/>
        <v>16</v>
      </c>
      <c r="U200" s="138">
        <v>191</v>
      </c>
      <c r="V200" s="139">
        <f t="shared" si="67"/>
        <v>191</v>
      </c>
      <c r="W200" s="27">
        <f t="shared" si="70"/>
        <v>3719833.5831795391</v>
      </c>
      <c r="X200" s="27">
        <f t="shared" si="71"/>
        <v>21699.029235213959</v>
      </c>
      <c r="Y200" s="27">
        <f t="shared" si="72"/>
        <v>12855.119108154866</v>
      </c>
      <c r="Z200" s="52">
        <f t="shared" si="68"/>
        <v>3706978.4640713842</v>
      </c>
    </row>
    <row r="201" spans="14:26" ht="12" customHeight="1" x14ac:dyDescent="0.35">
      <c r="N201"/>
      <c r="O201"/>
      <c r="P201"/>
      <c r="Q201"/>
      <c r="R201"/>
      <c r="S201"/>
      <c r="T201" s="234">
        <f t="shared" si="69"/>
        <v>16</v>
      </c>
      <c r="U201" s="138">
        <v>192</v>
      </c>
      <c r="V201" s="139">
        <f t="shared" si="67"/>
        <v>192</v>
      </c>
      <c r="W201" s="27">
        <f t="shared" si="70"/>
        <v>3706978.4640713842</v>
      </c>
      <c r="X201" s="27">
        <f t="shared" si="71"/>
        <v>21624.041040416389</v>
      </c>
      <c r="Y201" s="27">
        <f t="shared" si="72"/>
        <v>12930.107302952438</v>
      </c>
      <c r="Z201" s="52">
        <f t="shared" si="68"/>
        <v>3694048.3567684316</v>
      </c>
    </row>
    <row r="202" spans="14:26" ht="12" customHeight="1" x14ac:dyDescent="0.35">
      <c r="N202"/>
      <c r="O202"/>
      <c r="P202"/>
      <c r="Q202"/>
      <c r="R202"/>
      <c r="S202"/>
      <c r="T202" s="234">
        <f t="shared" si="69"/>
        <v>17</v>
      </c>
      <c r="U202" s="138">
        <v>193</v>
      </c>
      <c r="V202" s="139">
        <f t="shared" ref="V202:V265" si="81">U202</f>
        <v>193</v>
      </c>
      <c r="W202" s="27">
        <f t="shared" si="70"/>
        <v>3694048.3567684316</v>
      </c>
      <c r="X202" s="27">
        <f t="shared" si="71"/>
        <v>21548.615414482498</v>
      </c>
      <c r="Y202" s="27">
        <f t="shared" si="72"/>
        <v>13005.532928886327</v>
      </c>
      <c r="Z202" s="52">
        <f t="shared" ref="Z202:Z265" si="82">W202-Y202</f>
        <v>3681042.8238395452</v>
      </c>
    </row>
    <row r="203" spans="14:26" ht="12" customHeight="1" x14ac:dyDescent="0.35">
      <c r="N203"/>
      <c r="O203"/>
      <c r="P203"/>
      <c r="Q203"/>
      <c r="R203"/>
      <c r="S203"/>
      <c r="T203" s="234">
        <f t="shared" ref="T203:T266" si="83">ROUNDUP(U203/12,0)</f>
        <v>17</v>
      </c>
      <c r="U203" s="138">
        <v>194</v>
      </c>
      <c r="V203" s="139">
        <f t="shared" si="81"/>
        <v>194</v>
      </c>
      <c r="W203" s="27">
        <f t="shared" ref="W203:W266" si="84">Z202</f>
        <v>3681042.8238395452</v>
      </c>
      <c r="X203" s="27">
        <f t="shared" ref="X203:X266" si="85">IF(ROUND(W203,0)=0,0,$D$11/12-Y203)</f>
        <v>21472.749805730666</v>
      </c>
      <c r="Y203" s="27">
        <f t="shared" ref="Y203:Y266" si="86">IFERROR(-PPMT($E$10,V203,$E$9,$E$6),0)</f>
        <v>13081.398537638161</v>
      </c>
      <c r="Z203" s="52">
        <f t="shared" si="82"/>
        <v>3667961.4253019071</v>
      </c>
    </row>
    <row r="204" spans="14:26" ht="12" customHeight="1" x14ac:dyDescent="0.35">
      <c r="N204"/>
      <c r="O204"/>
      <c r="P204"/>
      <c r="Q204"/>
      <c r="R204"/>
      <c r="S204"/>
      <c r="T204" s="234">
        <f t="shared" si="83"/>
        <v>17</v>
      </c>
      <c r="U204" s="138">
        <v>195</v>
      </c>
      <c r="V204" s="139">
        <f t="shared" si="81"/>
        <v>195</v>
      </c>
      <c r="W204" s="27">
        <f t="shared" si="84"/>
        <v>3667961.4253019071</v>
      </c>
      <c r="X204" s="27">
        <f t="shared" si="85"/>
        <v>21396.441647594442</v>
      </c>
      <c r="Y204" s="27">
        <f t="shared" si="86"/>
        <v>13157.706695774385</v>
      </c>
      <c r="Z204" s="52">
        <f t="shared" si="82"/>
        <v>3654803.7186061325</v>
      </c>
    </row>
    <row r="205" spans="14:26" ht="12" customHeight="1" x14ac:dyDescent="0.35">
      <c r="N205"/>
      <c r="O205"/>
      <c r="P205"/>
      <c r="Q205"/>
      <c r="R205"/>
      <c r="S205"/>
      <c r="T205" s="234">
        <f t="shared" si="83"/>
        <v>17</v>
      </c>
      <c r="U205" s="138">
        <v>196</v>
      </c>
      <c r="V205" s="139">
        <f t="shared" si="81"/>
        <v>196</v>
      </c>
      <c r="W205" s="27">
        <f t="shared" si="84"/>
        <v>3654803.7186061325</v>
      </c>
      <c r="X205" s="27">
        <f t="shared" si="85"/>
        <v>21319.688358535757</v>
      </c>
      <c r="Y205" s="27">
        <f t="shared" si="86"/>
        <v>13234.459984833069</v>
      </c>
      <c r="Z205" s="52">
        <f t="shared" si="82"/>
        <v>3641569.2586212996</v>
      </c>
    </row>
    <row r="206" spans="14:26" ht="12" customHeight="1" x14ac:dyDescent="0.35">
      <c r="N206"/>
      <c r="O206"/>
      <c r="P206"/>
      <c r="Q206"/>
      <c r="R206"/>
      <c r="S206"/>
      <c r="T206" s="234">
        <f t="shared" si="83"/>
        <v>17</v>
      </c>
      <c r="U206" s="138">
        <v>197</v>
      </c>
      <c r="V206" s="139">
        <f t="shared" si="81"/>
        <v>197</v>
      </c>
      <c r="W206" s="27">
        <f t="shared" si="84"/>
        <v>3641569.2586212996</v>
      </c>
      <c r="X206" s="27">
        <f t="shared" si="85"/>
        <v>21242.487341957567</v>
      </c>
      <c r="Y206" s="27">
        <f t="shared" si="86"/>
        <v>13311.661001411261</v>
      </c>
      <c r="Z206" s="52">
        <f t="shared" si="82"/>
        <v>3628257.5976198884</v>
      </c>
    </row>
    <row r="207" spans="14:26" ht="12" customHeight="1" x14ac:dyDescent="0.35">
      <c r="N207"/>
      <c r="O207"/>
      <c r="P207"/>
      <c r="Q207"/>
      <c r="R207"/>
      <c r="S207"/>
      <c r="T207" s="234">
        <f t="shared" si="83"/>
        <v>17</v>
      </c>
      <c r="U207" s="138">
        <v>198</v>
      </c>
      <c r="V207" s="139">
        <f t="shared" si="81"/>
        <v>198</v>
      </c>
      <c r="W207" s="27">
        <f t="shared" si="84"/>
        <v>3628257.5976198884</v>
      </c>
      <c r="X207" s="27">
        <f t="shared" si="85"/>
        <v>21164.835986115999</v>
      </c>
      <c r="Y207" s="27">
        <f t="shared" si="86"/>
        <v>13389.312357252826</v>
      </c>
      <c r="Z207" s="52">
        <f t="shared" si="82"/>
        <v>3614868.2852626354</v>
      </c>
    </row>
    <row r="208" spans="14:26" ht="12" customHeight="1" x14ac:dyDescent="0.35">
      <c r="N208"/>
      <c r="O208"/>
      <c r="P208"/>
      <c r="Q208"/>
      <c r="R208"/>
      <c r="S208"/>
      <c r="T208" s="234">
        <f t="shared" si="83"/>
        <v>17</v>
      </c>
      <c r="U208" s="138">
        <v>199</v>
      </c>
      <c r="V208" s="139">
        <f t="shared" si="81"/>
        <v>199</v>
      </c>
      <c r="W208" s="27">
        <f t="shared" si="84"/>
        <v>3614868.2852626354</v>
      </c>
      <c r="X208" s="27">
        <f t="shared" si="85"/>
        <v>21086.731664032024</v>
      </c>
      <c r="Y208" s="27">
        <f t="shared" si="86"/>
        <v>13467.416679336802</v>
      </c>
      <c r="Z208" s="52">
        <f t="shared" si="82"/>
        <v>3601400.8685832988</v>
      </c>
    </row>
    <row r="209" spans="14:26" ht="12" customHeight="1" x14ac:dyDescent="0.35">
      <c r="N209"/>
      <c r="O209"/>
      <c r="P209"/>
      <c r="Q209"/>
      <c r="R209"/>
      <c r="S209"/>
      <c r="T209" s="234">
        <f t="shared" si="83"/>
        <v>17</v>
      </c>
      <c r="U209" s="138">
        <v>200</v>
      </c>
      <c r="V209" s="139">
        <f t="shared" si="81"/>
        <v>200</v>
      </c>
      <c r="W209" s="27">
        <f t="shared" si="84"/>
        <v>3601400.8685832988</v>
      </c>
      <c r="X209" s="27">
        <f t="shared" si="85"/>
        <v>21008.17173340256</v>
      </c>
      <c r="Y209" s="27">
        <f t="shared" si="86"/>
        <v>13545.976609966268</v>
      </c>
      <c r="Z209" s="52">
        <f t="shared" si="82"/>
        <v>3587854.8919733325</v>
      </c>
    </row>
    <row r="210" spans="14:26" ht="12" customHeight="1" x14ac:dyDescent="0.35">
      <c r="N210"/>
      <c r="O210"/>
      <c r="P210"/>
      <c r="Q210"/>
      <c r="R210"/>
      <c r="S210"/>
      <c r="T210" s="234">
        <f t="shared" si="83"/>
        <v>17</v>
      </c>
      <c r="U210" s="138">
        <v>201</v>
      </c>
      <c r="V210" s="139">
        <f t="shared" si="81"/>
        <v>201</v>
      </c>
      <c r="W210" s="27">
        <f t="shared" si="84"/>
        <v>3587854.8919733325</v>
      </c>
      <c r="X210" s="27">
        <f t="shared" si="85"/>
        <v>20929.15353651109</v>
      </c>
      <c r="Y210" s="27">
        <f t="shared" si="86"/>
        <v>13624.994806857736</v>
      </c>
      <c r="Z210" s="52">
        <f t="shared" si="82"/>
        <v>3574229.8971664747</v>
      </c>
    </row>
    <row r="211" spans="14:26" ht="12" customHeight="1" x14ac:dyDescent="0.35">
      <c r="N211"/>
      <c r="O211"/>
      <c r="P211"/>
      <c r="Q211"/>
      <c r="R211"/>
      <c r="S211"/>
      <c r="T211" s="234">
        <f t="shared" si="83"/>
        <v>17</v>
      </c>
      <c r="U211" s="138">
        <v>202</v>
      </c>
      <c r="V211" s="139">
        <f t="shared" si="81"/>
        <v>202</v>
      </c>
      <c r="W211" s="27">
        <f t="shared" si="84"/>
        <v>3574229.8971664747</v>
      </c>
      <c r="X211" s="27">
        <f t="shared" si="85"/>
        <v>20849.674400137752</v>
      </c>
      <c r="Y211" s="27">
        <f t="shared" si="86"/>
        <v>13704.473943231073</v>
      </c>
      <c r="Z211" s="52">
        <f t="shared" si="82"/>
        <v>3560525.4232232436</v>
      </c>
    </row>
    <row r="212" spans="14:26" ht="12" customHeight="1" x14ac:dyDescent="0.35">
      <c r="N212"/>
      <c r="O212"/>
      <c r="P212"/>
      <c r="Q212"/>
      <c r="R212"/>
      <c r="S212"/>
      <c r="T212" s="234">
        <f t="shared" si="83"/>
        <v>17</v>
      </c>
      <c r="U212" s="138">
        <v>203</v>
      </c>
      <c r="V212" s="139">
        <f t="shared" si="81"/>
        <v>203</v>
      </c>
      <c r="W212" s="27">
        <f t="shared" si="84"/>
        <v>3560525.4232232436</v>
      </c>
      <c r="X212" s="27">
        <f t="shared" si="85"/>
        <v>20769.731635468903</v>
      </c>
      <c r="Y212" s="27">
        <f t="shared" si="86"/>
        <v>13784.416707899922</v>
      </c>
      <c r="Z212" s="52">
        <f t="shared" si="82"/>
        <v>3546741.0065153437</v>
      </c>
    </row>
    <row r="213" spans="14:26" ht="12" customHeight="1" x14ac:dyDescent="0.35">
      <c r="N213"/>
      <c r="O213"/>
      <c r="P213"/>
      <c r="Q213"/>
      <c r="R213"/>
      <c r="S213"/>
      <c r="T213" s="234">
        <f t="shared" si="83"/>
        <v>17</v>
      </c>
      <c r="U213" s="138">
        <v>204</v>
      </c>
      <c r="V213" s="139">
        <f t="shared" si="81"/>
        <v>204</v>
      </c>
      <c r="W213" s="27">
        <f t="shared" si="84"/>
        <v>3546741.0065153437</v>
      </c>
      <c r="X213" s="27">
        <f t="shared" si="85"/>
        <v>20689.322538006156</v>
      </c>
      <c r="Y213" s="27">
        <f t="shared" si="86"/>
        <v>13864.825805362671</v>
      </c>
      <c r="Z213" s="52">
        <f t="shared" si="82"/>
        <v>3532876.1807099809</v>
      </c>
    </row>
    <row r="214" spans="14:26" ht="12" customHeight="1" x14ac:dyDescent="0.35">
      <c r="N214"/>
      <c r="O214"/>
      <c r="P214"/>
      <c r="Q214"/>
      <c r="R214"/>
      <c r="S214"/>
      <c r="T214" s="234">
        <f t="shared" si="83"/>
        <v>18</v>
      </c>
      <c r="U214" s="138">
        <v>205</v>
      </c>
      <c r="V214" s="139">
        <f t="shared" si="81"/>
        <v>205</v>
      </c>
      <c r="W214" s="27">
        <f t="shared" si="84"/>
        <v>3532876.1807099809</v>
      </c>
      <c r="X214" s="27">
        <f t="shared" si="85"/>
        <v>20608.444387474872</v>
      </c>
      <c r="Y214" s="27">
        <f t="shared" si="86"/>
        <v>13945.703955893954</v>
      </c>
      <c r="Z214" s="52">
        <f t="shared" si="82"/>
        <v>3518930.476754087</v>
      </c>
    </row>
    <row r="215" spans="14:26" ht="12" customHeight="1" x14ac:dyDescent="0.35">
      <c r="N215"/>
      <c r="O215"/>
      <c r="P215"/>
      <c r="Q215"/>
      <c r="R215"/>
      <c r="S215"/>
      <c r="T215" s="234">
        <f t="shared" si="83"/>
        <v>18</v>
      </c>
      <c r="U215" s="138">
        <v>206</v>
      </c>
      <c r="V215" s="139">
        <f t="shared" si="81"/>
        <v>206</v>
      </c>
      <c r="W215" s="27">
        <f t="shared" si="84"/>
        <v>3518930.476754087</v>
      </c>
      <c r="X215" s="27">
        <f t="shared" si="85"/>
        <v>20527.094447732161</v>
      </c>
      <c r="Y215" s="27">
        <f t="shared" si="86"/>
        <v>14027.053895636667</v>
      </c>
      <c r="Z215" s="52">
        <f t="shared" si="82"/>
        <v>3504903.4228584506</v>
      </c>
    </row>
    <row r="216" spans="14:26" ht="12" customHeight="1" x14ac:dyDescent="0.35">
      <c r="N216"/>
      <c r="O216"/>
      <c r="P216"/>
      <c r="Q216"/>
      <c r="R216"/>
      <c r="S216"/>
      <c r="T216" s="234">
        <f t="shared" si="83"/>
        <v>18</v>
      </c>
      <c r="U216" s="138">
        <v>207</v>
      </c>
      <c r="V216" s="139">
        <f t="shared" si="81"/>
        <v>207</v>
      </c>
      <c r="W216" s="27">
        <f t="shared" si="84"/>
        <v>3504903.4228584506</v>
      </c>
      <c r="X216" s="27">
        <f t="shared" si="85"/>
        <v>20445.269966674277</v>
      </c>
      <c r="Y216" s="27">
        <f t="shared" si="86"/>
        <v>14108.878376694549</v>
      </c>
      <c r="Z216" s="52">
        <f t="shared" si="82"/>
        <v>3490794.5444817562</v>
      </c>
    </row>
    <row r="217" spans="14:26" ht="12" customHeight="1" x14ac:dyDescent="0.35">
      <c r="N217"/>
      <c r="O217"/>
      <c r="P217"/>
      <c r="Q217"/>
      <c r="R217"/>
      <c r="S217"/>
      <c r="T217" s="234">
        <f t="shared" si="83"/>
        <v>18</v>
      </c>
      <c r="U217" s="138">
        <v>208</v>
      </c>
      <c r="V217" s="139">
        <f t="shared" si="81"/>
        <v>208</v>
      </c>
      <c r="W217" s="27">
        <f t="shared" si="84"/>
        <v>3490794.5444817562</v>
      </c>
      <c r="X217" s="27">
        <f t="shared" si="85"/>
        <v>20362.968176143557</v>
      </c>
      <c r="Y217" s="27">
        <f t="shared" si="86"/>
        <v>14191.180167225268</v>
      </c>
      <c r="Z217" s="52">
        <f t="shared" si="82"/>
        <v>3476603.364314531</v>
      </c>
    </row>
    <row r="218" spans="14:26" ht="12" customHeight="1" x14ac:dyDescent="0.35">
      <c r="N218"/>
      <c r="O218"/>
      <c r="P218"/>
      <c r="Q218"/>
      <c r="R218"/>
      <c r="S218"/>
      <c r="T218" s="234">
        <f t="shared" si="83"/>
        <v>18</v>
      </c>
      <c r="U218" s="138">
        <v>209</v>
      </c>
      <c r="V218" s="139">
        <f t="shared" si="81"/>
        <v>209</v>
      </c>
      <c r="W218" s="27">
        <f t="shared" si="84"/>
        <v>3476603.364314531</v>
      </c>
      <c r="X218" s="27">
        <f t="shared" si="85"/>
        <v>20280.186291834747</v>
      </c>
      <c r="Y218" s="27">
        <f t="shared" si="86"/>
        <v>14273.962051534081</v>
      </c>
      <c r="Z218" s="52">
        <f t="shared" si="82"/>
        <v>3462329.4022629969</v>
      </c>
    </row>
    <row r="219" spans="14:26" ht="12" customHeight="1" x14ac:dyDescent="0.35">
      <c r="N219"/>
      <c r="O219"/>
      <c r="P219"/>
      <c r="Q219"/>
      <c r="R219"/>
      <c r="S219"/>
      <c r="T219" s="234">
        <f t="shared" si="83"/>
        <v>18</v>
      </c>
      <c r="U219" s="138">
        <v>210</v>
      </c>
      <c r="V219" s="139">
        <f t="shared" si="81"/>
        <v>210</v>
      </c>
      <c r="W219" s="27">
        <f t="shared" si="84"/>
        <v>3462329.4022629969</v>
      </c>
      <c r="X219" s="27">
        <f t="shared" si="85"/>
        <v>20196.921513200796</v>
      </c>
      <c r="Y219" s="27">
        <f t="shared" si="86"/>
        <v>14357.226830168029</v>
      </c>
      <c r="Z219" s="52">
        <f t="shared" si="82"/>
        <v>3447972.1754328287</v>
      </c>
    </row>
    <row r="220" spans="14:26" ht="12" customHeight="1" x14ac:dyDescent="0.35">
      <c r="N220"/>
      <c r="O220"/>
      <c r="P220"/>
      <c r="Q220"/>
      <c r="R220"/>
      <c r="S220"/>
      <c r="T220" s="234">
        <f t="shared" si="83"/>
        <v>18</v>
      </c>
      <c r="U220" s="138">
        <v>211</v>
      </c>
      <c r="V220" s="139">
        <f t="shared" si="81"/>
        <v>211</v>
      </c>
      <c r="W220" s="27">
        <f t="shared" si="84"/>
        <v>3447972.1754328287</v>
      </c>
      <c r="X220" s="27">
        <f t="shared" si="85"/>
        <v>20113.171023358147</v>
      </c>
      <c r="Y220" s="27">
        <f t="shared" si="86"/>
        <v>14440.977320010677</v>
      </c>
      <c r="Z220" s="52">
        <f t="shared" si="82"/>
        <v>3433531.1981128179</v>
      </c>
    </row>
    <row r="221" spans="14:26" ht="12" customHeight="1" x14ac:dyDescent="0.35">
      <c r="N221"/>
      <c r="O221"/>
      <c r="P221"/>
      <c r="Q221"/>
      <c r="R221"/>
      <c r="S221"/>
      <c r="T221" s="234">
        <f t="shared" si="83"/>
        <v>18</v>
      </c>
      <c r="U221" s="138">
        <v>212</v>
      </c>
      <c r="V221" s="139">
        <f t="shared" si="81"/>
        <v>212</v>
      </c>
      <c r="W221" s="27">
        <f t="shared" si="84"/>
        <v>3433531.1981128179</v>
      </c>
      <c r="X221" s="27">
        <f t="shared" si="85"/>
        <v>20028.931988991422</v>
      </c>
      <c r="Y221" s="27">
        <f t="shared" si="86"/>
        <v>14525.216354377404</v>
      </c>
      <c r="Z221" s="52">
        <f t="shared" si="82"/>
        <v>3419005.9817584404</v>
      </c>
    </row>
    <row r="222" spans="14:26" ht="12" customHeight="1" x14ac:dyDescent="0.35">
      <c r="N222"/>
      <c r="O222"/>
      <c r="P222"/>
      <c r="Q222"/>
      <c r="R222"/>
      <c r="S222"/>
      <c r="T222" s="234">
        <f t="shared" si="83"/>
        <v>18</v>
      </c>
      <c r="U222" s="138">
        <v>213</v>
      </c>
      <c r="V222" s="139">
        <f t="shared" si="81"/>
        <v>213</v>
      </c>
      <c r="W222" s="27">
        <f t="shared" si="84"/>
        <v>3419005.9817584404</v>
      </c>
      <c r="X222" s="27">
        <f t="shared" si="85"/>
        <v>19944.201560257556</v>
      </c>
      <c r="Y222" s="27">
        <f t="shared" si="86"/>
        <v>14609.946783111272</v>
      </c>
      <c r="Z222" s="52">
        <f t="shared" si="82"/>
        <v>3404396.0349753289</v>
      </c>
    </row>
    <row r="223" spans="14:26" ht="12" customHeight="1" x14ac:dyDescent="0.35">
      <c r="N223"/>
      <c r="O223"/>
      <c r="P223"/>
      <c r="Q223"/>
      <c r="R223"/>
      <c r="S223"/>
      <c r="T223" s="234">
        <f t="shared" si="83"/>
        <v>18</v>
      </c>
      <c r="U223" s="138">
        <v>214</v>
      </c>
      <c r="V223" s="139">
        <f t="shared" si="81"/>
        <v>214</v>
      </c>
      <c r="W223" s="27">
        <f t="shared" si="84"/>
        <v>3404396.0349753289</v>
      </c>
      <c r="X223" s="27">
        <f t="shared" si="85"/>
        <v>19858.976870689403</v>
      </c>
      <c r="Y223" s="27">
        <f t="shared" si="86"/>
        <v>14695.171472679423</v>
      </c>
      <c r="Z223" s="52">
        <f t="shared" si="82"/>
        <v>3389700.8635026496</v>
      </c>
    </row>
    <row r="224" spans="14:26" ht="12" customHeight="1" x14ac:dyDescent="0.35">
      <c r="N224"/>
      <c r="O224"/>
      <c r="P224"/>
      <c r="Q224"/>
      <c r="R224"/>
      <c r="S224"/>
      <c r="T224" s="234">
        <f t="shared" si="83"/>
        <v>18</v>
      </c>
      <c r="U224" s="138">
        <v>215</v>
      </c>
      <c r="V224" s="139">
        <f t="shared" si="81"/>
        <v>215</v>
      </c>
      <c r="W224" s="27">
        <f t="shared" si="84"/>
        <v>3389700.8635026496</v>
      </c>
      <c r="X224" s="27">
        <f t="shared" si="85"/>
        <v>19773.255037098774</v>
      </c>
      <c r="Y224" s="27">
        <f t="shared" si="86"/>
        <v>14780.893306270053</v>
      </c>
      <c r="Z224" s="52">
        <f t="shared" si="82"/>
        <v>3374919.9701963793</v>
      </c>
    </row>
    <row r="225" spans="14:26" ht="12" customHeight="1" x14ac:dyDescent="0.35">
      <c r="N225"/>
      <c r="O225"/>
      <c r="P225"/>
      <c r="Q225"/>
      <c r="R225"/>
      <c r="S225"/>
      <c r="T225" s="234">
        <f t="shared" si="83"/>
        <v>18</v>
      </c>
      <c r="U225" s="138">
        <v>216</v>
      </c>
      <c r="V225" s="139">
        <f t="shared" si="81"/>
        <v>216</v>
      </c>
      <c r="W225" s="27">
        <f t="shared" si="84"/>
        <v>3374919.9701963793</v>
      </c>
      <c r="X225" s="27">
        <f t="shared" si="85"/>
        <v>19687.033159478866</v>
      </c>
      <c r="Y225" s="27">
        <f t="shared" si="86"/>
        <v>14867.11518388996</v>
      </c>
      <c r="Z225" s="52">
        <f t="shared" si="82"/>
        <v>3360052.8550124895</v>
      </c>
    </row>
    <row r="226" spans="14:26" ht="12" customHeight="1" x14ac:dyDescent="0.35">
      <c r="N226"/>
      <c r="O226"/>
      <c r="P226"/>
      <c r="Q226"/>
      <c r="R226"/>
      <c r="S226"/>
      <c r="T226" s="234">
        <f t="shared" si="83"/>
        <v>19</v>
      </c>
      <c r="U226" s="138">
        <v>217</v>
      </c>
      <c r="V226" s="139">
        <f t="shared" si="81"/>
        <v>217</v>
      </c>
      <c r="W226" s="27">
        <f t="shared" si="84"/>
        <v>3360052.8550124895</v>
      </c>
      <c r="X226" s="27">
        <f t="shared" si="85"/>
        <v>19600.308320906173</v>
      </c>
      <c r="Y226" s="27">
        <f t="shared" si="86"/>
        <v>14953.840022462653</v>
      </c>
      <c r="Z226" s="52">
        <f t="shared" si="82"/>
        <v>3345099.0149900271</v>
      </c>
    </row>
    <row r="227" spans="14:26" ht="12" customHeight="1" x14ac:dyDescent="0.35">
      <c r="N227"/>
      <c r="O227"/>
      <c r="P227"/>
      <c r="Q227"/>
      <c r="R227"/>
      <c r="S227"/>
      <c r="T227" s="234">
        <f t="shared" si="83"/>
        <v>19</v>
      </c>
      <c r="U227" s="138">
        <v>218</v>
      </c>
      <c r="V227" s="139">
        <f t="shared" si="81"/>
        <v>218</v>
      </c>
      <c r="W227" s="27">
        <f t="shared" si="84"/>
        <v>3345099.0149900271</v>
      </c>
      <c r="X227" s="27">
        <f t="shared" si="85"/>
        <v>19513.077587441807</v>
      </c>
      <c r="Y227" s="27">
        <f t="shared" si="86"/>
        <v>15041.070755927019</v>
      </c>
      <c r="Z227" s="52">
        <f t="shared" si="82"/>
        <v>3330057.9442341002</v>
      </c>
    </row>
    <row r="228" spans="14:26" ht="12" customHeight="1" x14ac:dyDescent="0.35">
      <c r="N228"/>
      <c r="O228"/>
      <c r="P228"/>
      <c r="Q228"/>
      <c r="R228"/>
      <c r="S228"/>
      <c r="T228" s="234">
        <f t="shared" si="83"/>
        <v>19</v>
      </c>
      <c r="U228" s="138">
        <v>219</v>
      </c>
      <c r="V228" s="139">
        <f t="shared" si="81"/>
        <v>219</v>
      </c>
      <c r="W228" s="27">
        <f t="shared" si="84"/>
        <v>3330057.9442341002</v>
      </c>
      <c r="X228" s="27">
        <f t="shared" si="85"/>
        <v>19425.338008032235</v>
      </c>
      <c r="Y228" s="27">
        <f t="shared" si="86"/>
        <v>15128.810335336591</v>
      </c>
      <c r="Z228" s="52">
        <f t="shared" si="82"/>
        <v>3314929.1338987635</v>
      </c>
    </row>
    <row r="229" spans="14:26" ht="12" customHeight="1" x14ac:dyDescent="0.35">
      <c r="N229"/>
      <c r="O229"/>
      <c r="P229"/>
      <c r="Q229"/>
      <c r="R229"/>
      <c r="S229"/>
      <c r="T229" s="234">
        <f t="shared" si="83"/>
        <v>19</v>
      </c>
      <c r="U229" s="138">
        <v>220</v>
      </c>
      <c r="V229" s="139">
        <f t="shared" si="81"/>
        <v>220</v>
      </c>
      <c r="W229" s="27">
        <f t="shared" si="84"/>
        <v>3314929.1338987635</v>
      </c>
      <c r="X229" s="27">
        <f t="shared" si="85"/>
        <v>19337.086614409433</v>
      </c>
      <c r="Y229" s="27">
        <f t="shared" si="86"/>
        <v>15217.061728959392</v>
      </c>
      <c r="Z229" s="52">
        <f t="shared" si="82"/>
        <v>3299712.072169804</v>
      </c>
    </row>
    <row r="230" spans="14:26" ht="12" customHeight="1" x14ac:dyDescent="0.35">
      <c r="N230"/>
      <c r="O230"/>
      <c r="P230"/>
      <c r="Q230"/>
      <c r="R230"/>
      <c r="S230"/>
      <c r="T230" s="234">
        <f t="shared" si="83"/>
        <v>19</v>
      </c>
      <c r="U230" s="138">
        <v>221</v>
      </c>
      <c r="V230" s="139">
        <f t="shared" si="81"/>
        <v>221</v>
      </c>
      <c r="W230" s="27">
        <f t="shared" si="84"/>
        <v>3299712.072169804</v>
      </c>
      <c r="X230" s="27">
        <f t="shared" si="85"/>
        <v>19248.320420990509</v>
      </c>
      <c r="Y230" s="27">
        <f t="shared" si="86"/>
        <v>15305.827922378319</v>
      </c>
      <c r="Z230" s="52">
        <f t="shared" si="82"/>
        <v>3284406.2442474258</v>
      </c>
    </row>
    <row r="231" spans="14:26" ht="12" customHeight="1" x14ac:dyDescent="0.35">
      <c r="N231"/>
      <c r="O231"/>
      <c r="P231"/>
      <c r="Q231"/>
      <c r="R231"/>
      <c r="S231"/>
      <c r="T231" s="234">
        <f t="shared" si="83"/>
        <v>19</v>
      </c>
      <c r="U231" s="138">
        <v>222</v>
      </c>
      <c r="V231" s="139">
        <f t="shared" si="81"/>
        <v>222</v>
      </c>
      <c r="W231" s="27">
        <f t="shared" si="84"/>
        <v>3284406.2442474258</v>
      </c>
      <c r="X231" s="27">
        <f t="shared" si="85"/>
        <v>19159.036424776634</v>
      </c>
      <c r="Y231" s="27">
        <f t="shared" si="86"/>
        <v>15395.111918592194</v>
      </c>
      <c r="Z231" s="52">
        <f t="shared" si="82"/>
        <v>3269011.1323288335</v>
      </c>
    </row>
    <row r="232" spans="14:26" ht="12" customHeight="1" x14ac:dyDescent="0.35">
      <c r="N232"/>
      <c r="O232"/>
      <c r="P232"/>
      <c r="Q232"/>
      <c r="R232"/>
      <c r="S232"/>
      <c r="T232" s="234">
        <f t="shared" si="83"/>
        <v>19</v>
      </c>
      <c r="U232" s="138">
        <v>223</v>
      </c>
      <c r="V232" s="139">
        <f t="shared" si="81"/>
        <v>223</v>
      </c>
      <c r="W232" s="27">
        <f t="shared" si="84"/>
        <v>3269011.1323288335</v>
      </c>
      <c r="X232" s="27">
        <f t="shared" si="85"/>
        <v>19069.231605251513</v>
      </c>
      <c r="Y232" s="27">
        <f t="shared" si="86"/>
        <v>15484.916738117314</v>
      </c>
      <c r="Z232" s="52">
        <f t="shared" si="82"/>
        <v>3253526.2155907163</v>
      </c>
    </row>
    <row r="233" spans="14:26" ht="12" customHeight="1" x14ac:dyDescent="0.35">
      <c r="N233"/>
      <c r="O233"/>
      <c r="P233"/>
      <c r="Q233"/>
      <c r="R233"/>
      <c r="S233"/>
      <c r="T233" s="234">
        <f t="shared" si="83"/>
        <v>19</v>
      </c>
      <c r="U233" s="138">
        <v>224</v>
      </c>
      <c r="V233" s="139">
        <f t="shared" si="81"/>
        <v>224</v>
      </c>
      <c r="W233" s="27">
        <f t="shared" si="84"/>
        <v>3253526.2155907163</v>
      </c>
      <c r="X233" s="27">
        <f t="shared" si="85"/>
        <v>18978.902924279162</v>
      </c>
      <c r="Y233" s="27">
        <f t="shared" si="86"/>
        <v>15575.245419089664</v>
      </c>
      <c r="Z233" s="52">
        <f t="shared" si="82"/>
        <v>3237950.9701716267</v>
      </c>
    </row>
    <row r="234" spans="14:26" ht="12" customHeight="1" x14ac:dyDescent="0.35">
      <c r="N234"/>
      <c r="O234"/>
      <c r="P234"/>
      <c r="Q234"/>
      <c r="R234"/>
      <c r="S234"/>
      <c r="T234" s="234">
        <f t="shared" si="83"/>
        <v>19</v>
      </c>
      <c r="U234" s="138">
        <v>225</v>
      </c>
      <c r="V234" s="139">
        <f t="shared" si="81"/>
        <v>225</v>
      </c>
      <c r="W234" s="27">
        <f t="shared" si="84"/>
        <v>3237950.9701716267</v>
      </c>
      <c r="X234" s="27">
        <f t="shared" si="85"/>
        <v>18888.047326001142</v>
      </c>
      <c r="Y234" s="27">
        <f t="shared" si="86"/>
        <v>15666.101017367686</v>
      </c>
      <c r="Z234" s="52">
        <f t="shared" si="82"/>
        <v>3222284.8691542591</v>
      </c>
    </row>
    <row r="235" spans="14:26" ht="12" customHeight="1" x14ac:dyDescent="0.35">
      <c r="N235"/>
      <c r="O235"/>
      <c r="P235"/>
      <c r="Q235"/>
      <c r="R235"/>
      <c r="S235"/>
      <c r="T235" s="234">
        <f t="shared" si="83"/>
        <v>19</v>
      </c>
      <c r="U235" s="138">
        <v>226</v>
      </c>
      <c r="V235" s="139">
        <f t="shared" si="81"/>
        <v>226</v>
      </c>
      <c r="W235" s="27">
        <f t="shared" si="84"/>
        <v>3222284.8691542591</v>
      </c>
      <c r="X235" s="27">
        <f t="shared" si="85"/>
        <v>18796.661736733164</v>
      </c>
      <c r="Y235" s="27">
        <f t="shared" si="86"/>
        <v>15757.486606635664</v>
      </c>
      <c r="Z235" s="52">
        <f t="shared" si="82"/>
        <v>3206527.3825476235</v>
      </c>
    </row>
    <row r="236" spans="14:26" ht="12" customHeight="1" x14ac:dyDescent="0.35">
      <c r="N236"/>
      <c r="O236"/>
      <c r="P236"/>
      <c r="Q236"/>
      <c r="R236"/>
      <c r="S236"/>
      <c r="T236" s="234">
        <f t="shared" si="83"/>
        <v>19</v>
      </c>
      <c r="U236" s="138">
        <v>227</v>
      </c>
      <c r="V236" s="139">
        <f t="shared" si="81"/>
        <v>227</v>
      </c>
      <c r="W236" s="27">
        <f t="shared" si="84"/>
        <v>3206527.3825476235</v>
      </c>
      <c r="X236" s="27">
        <f t="shared" si="85"/>
        <v>18704.743064861119</v>
      </c>
      <c r="Y236" s="27">
        <f t="shared" si="86"/>
        <v>15849.405278507707</v>
      </c>
      <c r="Z236" s="52">
        <f t="shared" si="82"/>
        <v>3190677.9772691159</v>
      </c>
    </row>
    <row r="237" spans="14:26" ht="12" customHeight="1" x14ac:dyDescent="0.35">
      <c r="N237"/>
      <c r="O237"/>
      <c r="P237"/>
      <c r="Q237"/>
      <c r="R237"/>
      <c r="S237"/>
      <c r="T237" s="234">
        <f t="shared" si="83"/>
        <v>19</v>
      </c>
      <c r="U237" s="138">
        <v>228</v>
      </c>
      <c r="V237" s="139">
        <f t="shared" si="81"/>
        <v>228</v>
      </c>
      <c r="W237" s="27">
        <f t="shared" si="84"/>
        <v>3190677.9772691159</v>
      </c>
      <c r="X237" s="27">
        <f t="shared" si="85"/>
        <v>18612.28820073649</v>
      </c>
      <c r="Y237" s="27">
        <f t="shared" si="86"/>
        <v>15941.860142632335</v>
      </c>
      <c r="Z237" s="52">
        <f t="shared" si="82"/>
        <v>3174736.1171264835</v>
      </c>
    </row>
    <row r="238" spans="14:26" ht="12" customHeight="1" x14ac:dyDescent="0.35">
      <c r="N238"/>
      <c r="O238"/>
      <c r="P238"/>
      <c r="Q238"/>
      <c r="R238"/>
      <c r="S238"/>
      <c r="T238" s="234">
        <f t="shared" si="83"/>
        <v>20</v>
      </c>
      <c r="U238" s="138">
        <v>229</v>
      </c>
      <c r="V238" s="139">
        <f t="shared" si="81"/>
        <v>229</v>
      </c>
      <c r="W238" s="27">
        <f t="shared" si="84"/>
        <v>3174736.1171264835</v>
      </c>
      <c r="X238" s="27">
        <f t="shared" si="85"/>
        <v>18519.294016571133</v>
      </c>
      <c r="Y238" s="27">
        <f t="shared" si="86"/>
        <v>16034.854326797691</v>
      </c>
      <c r="Z238" s="52">
        <f t="shared" si="82"/>
        <v>3158701.2627996858</v>
      </c>
    </row>
    <row r="239" spans="14:26" ht="12" customHeight="1" x14ac:dyDescent="0.35">
      <c r="N239"/>
      <c r="O239"/>
      <c r="P239"/>
      <c r="Q239"/>
      <c r="R239"/>
      <c r="S239"/>
      <c r="T239" s="234">
        <f t="shared" si="83"/>
        <v>20</v>
      </c>
      <c r="U239" s="138">
        <v>230</v>
      </c>
      <c r="V239" s="139">
        <f t="shared" si="81"/>
        <v>230</v>
      </c>
      <c r="W239" s="27">
        <f t="shared" si="84"/>
        <v>3158701.2627996858</v>
      </c>
      <c r="X239" s="27">
        <f t="shared" si="85"/>
        <v>18425.757366331483</v>
      </c>
      <c r="Y239" s="27">
        <f t="shared" si="86"/>
        <v>16128.390977037345</v>
      </c>
      <c r="Z239" s="52">
        <f t="shared" si="82"/>
        <v>3142572.8718226487</v>
      </c>
    </row>
    <row r="240" spans="14:26" ht="12" customHeight="1" x14ac:dyDescent="0.35">
      <c r="N240"/>
      <c r="O240"/>
      <c r="P240"/>
      <c r="Q240"/>
      <c r="R240"/>
      <c r="S240"/>
      <c r="T240" s="234">
        <f t="shared" si="83"/>
        <v>20</v>
      </c>
      <c r="U240" s="138">
        <v>231</v>
      </c>
      <c r="V240" s="139">
        <f t="shared" si="81"/>
        <v>231</v>
      </c>
      <c r="W240" s="27">
        <f t="shared" si="84"/>
        <v>3142572.8718226487</v>
      </c>
      <c r="X240" s="27">
        <f t="shared" si="85"/>
        <v>18331.675085632101</v>
      </c>
      <c r="Y240" s="27">
        <f t="shared" si="86"/>
        <v>16222.473257736727</v>
      </c>
      <c r="Z240" s="52">
        <f t="shared" si="82"/>
        <v>3126350.3985649119</v>
      </c>
    </row>
    <row r="241" spans="14:26" ht="12" customHeight="1" x14ac:dyDescent="0.35">
      <c r="N241"/>
      <c r="O241"/>
      <c r="P241"/>
      <c r="Q241"/>
      <c r="R241"/>
      <c r="S241"/>
      <c r="T241" s="234">
        <f t="shared" si="83"/>
        <v>20</v>
      </c>
      <c r="U241" s="138">
        <v>232</v>
      </c>
      <c r="V241" s="139">
        <f t="shared" si="81"/>
        <v>232</v>
      </c>
      <c r="W241" s="27">
        <f t="shared" si="84"/>
        <v>3126350.3985649119</v>
      </c>
      <c r="X241" s="27">
        <f t="shared" si="85"/>
        <v>18237.043991628634</v>
      </c>
      <c r="Y241" s="27">
        <f t="shared" si="86"/>
        <v>16317.104351740194</v>
      </c>
      <c r="Z241" s="52">
        <f t="shared" si="82"/>
        <v>3110033.2942131716</v>
      </c>
    </row>
    <row r="242" spans="14:26" ht="12" customHeight="1" x14ac:dyDescent="0.35">
      <c r="N242"/>
      <c r="O242"/>
      <c r="P242"/>
      <c r="Q242"/>
      <c r="R242"/>
      <c r="S242"/>
      <c r="T242" s="234">
        <f t="shared" si="83"/>
        <v>20</v>
      </c>
      <c r="U242" s="138">
        <v>233</v>
      </c>
      <c r="V242" s="139">
        <f t="shared" si="81"/>
        <v>233</v>
      </c>
      <c r="W242" s="27">
        <f t="shared" si="84"/>
        <v>3110033.2942131716</v>
      </c>
      <c r="X242" s="27">
        <f t="shared" si="85"/>
        <v>18141.86088291015</v>
      </c>
      <c r="Y242" s="27">
        <f t="shared" si="86"/>
        <v>16412.287460458676</v>
      </c>
      <c r="Z242" s="52">
        <f t="shared" si="82"/>
        <v>3093621.0067527131</v>
      </c>
    </row>
    <row r="243" spans="14:26" ht="12" customHeight="1" x14ac:dyDescent="0.35">
      <c r="N243"/>
      <c r="O243"/>
      <c r="P243"/>
      <c r="Q243"/>
      <c r="R243"/>
      <c r="S243"/>
      <c r="T243" s="234">
        <f t="shared" si="83"/>
        <v>20</v>
      </c>
      <c r="U243" s="138">
        <v>234</v>
      </c>
      <c r="V243" s="139">
        <f t="shared" si="81"/>
        <v>234</v>
      </c>
      <c r="W243" s="27">
        <f t="shared" si="84"/>
        <v>3093621.0067527131</v>
      </c>
      <c r="X243" s="27">
        <f t="shared" si="85"/>
        <v>18046.12253939081</v>
      </c>
      <c r="Y243" s="27">
        <f t="shared" si="86"/>
        <v>16508.025803978016</v>
      </c>
      <c r="Z243" s="52">
        <f t="shared" si="82"/>
        <v>3077112.980948735</v>
      </c>
    </row>
    <row r="244" spans="14:26" ht="12" customHeight="1" x14ac:dyDescent="0.35">
      <c r="N244"/>
      <c r="O244"/>
      <c r="P244"/>
      <c r="Q244"/>
      <c r="R244"/>
      <c r="S244"/>
      <c r="T244" s="234">
        <f t="shared" si="83"/>
        <v>20</v>
      </c>
      <c r="U244" s="138">
        <v>235</v>
      </c>
      <c r="V244" s="139">
        <f t="shared" si="81"/>
        <v>235</v>
      </c>
      <c r="W244" s="27">
        <f t="shared" si="84"/>
        <v>3077112.980948735</v>
      </c>
      <c r="X244" s="27">
        <f t="shared" si="85"/>
        <v>17949.825722200934</v>
      </c>
      <c r="Y244" s="27">
        <f t="shared" si="86"/>
        <v>16604.322621167892</v>
      </c>
      <c r="Z244" s="52">
        <f t="shared" si="82"/>
        <v>3060508.6583275669</v>
      </c>
    </row>
    <row r="245" spans="14:26" ht="12" customHeight="1" x14ac:dyDescent="0.35">
      <c r="N245"/>
      <c r="O245"/>
      <c r="P245"/>
      <c r="Q245"/>
      <c r="R245"/>
      <c r="S245"/>
      <c r="T245" s="234">
        <f t="shared" si="83"/>
        <v>20</v>
      </c>
      <c r="U245" s="138">
        <v>236</v>
      </c>
      <c r="V245" s="139">
        <f t="shared" si="81"/>
        <v>236</v>
      </c>
      <c r="W245" s="27">
        <f t="shared" si="84"/>
        <v>3060508.6583275669</v>
      </c>
      <c r="X245" s="27">
        <f t="shared" si="85"/>
        <v>17852.967173577454</v>
      </c>
      <c r="Y245" s="27">
        <f t="shared" si="86"/>
        <v>16701.181169791373</v>
      </c>
      <c r="Z245" s="52">
        <f t="shared" si="82"/>
        <v>3043807.4771577758</v>
      </c>
    </row>
    <row r="246" spans="14:26" ht="12" customHeight="1" x14ac:dyDescent="0.35">
      <c r="N246"/>
      <c r="O246"/>
      <c r="P246"/>
      <c r="Q246"/>
      <c r="R246"/>
      <c r="S246"/>
      <c r="T246" s="234">
        <f t="shared" si="83"/>
        <v>20</v>
      </c>
      <c r="U246" s="138">
        <v>237</v>
      </c>
      <c r="V246" s="139">
        <f t="shared" si="81"/>
        <v>237</v>
      </c>
      <c r="W246" s="27">
        <f t="shared" si="84"/>
        <v>3043807.4771577758</v>
      </c>
      <c r="X246" s="27">
        <f t="shared" si="85"/>
        <v>17755.543616753672</v>
      </c>
      <c r="Y246" s="27">
        <f t="shared" si="86"/>
        <v>16798.604726615155</v>
      </c>
      <c r="Z246" s="52">
        <f t="shared" si="82"/>
        <v>3027008.8724311604</v>
      </c>
    </row>
    <row r="247" spans="14:26" ht="12" customHeight="1" x14ac:dyDescent="0.35">
      <c r="N247"/>
      <c r="O247"/>
      <c r="P247"/>
      <c r="Q247"/>
      <c r="R247"/>
      <c r="S247"/>
      <c r="T247" s="234">
        <f t="shared" si="83"/>
        <v>20</v>
      </c>
      <c r="U247" s="138">
        <v>238</v>
      </c>
      <c r="V247" s="139">
        <f t="shared" si="81"/>
        <v>238</v>
      </c>
      <c r="W247" s="27">
        <f t="shared" si="84"/>
        <v>3027008.8724311604</v>
      </c>
      <c r="X247" s="27">
        <f t="shared" si="85"/>
        <v>17657.551755848417</v>
      </c>
      <c r="Y247" s="27">
        <f t="shared" si="86"/>
        <v>16896.596587520409</v>
      </c>
      <c r="Z247" s="52">
        <f t="shared" si="82"/>
        <v>3010112.2758436399</v>
      </c>
    </row>
    <row r="248" spans="14:26" ht="12" customHeight="1" x14ac:dyDescent="0.35">
      <c r="N248"/>
      <c r="O248"/>
      <c r="P248"/>
      <c r="Q248"/>
      <c r="R248"/>
      <c r="S248"/>
      <c r="T248" s="234">
        <f t="shared" si="83"/>
        <v>20</v>
      </c>
      <c r="U248" s="138">
        <v>239</v>
      </c>
      <c r="V248" s="139">
        <f t="shared" si="81"/>
        <v>239</v>
      </c>
      <c r="W248" s="27">
        <f t="shared" si="84"/>
        <v>3010112.2758436399</v>
      </c>
      <c r="X248" s="27">
        <f t="shared" si="85"/>
        <v>17558.988275754546</v>
      </c>
      <c r="Y248" s="27">
        <f t="shared" si="86"/>
        <v>16995.160067614281</v>
      </c>
      <c r="Z248" s="52">
        <f t="shared" si="82"/>
        <v>2993117.1157760257</v>
      </c>
    </row>
    <row r="249" spans="14:26" ht="12" customHeight="1" x14ac:dyDescent="0.35">
      <c r="N249"/>
      <c r="O249"/>
      <c r="P249"/>
      <c r="Q249"/>
      <c r="R249"/>
      <c r="S249"/>
      <c r="T249" s="234">
        <f t="shared" si="83"/>
        <v>20</v>
      </c>
      <c r="U249" s="138">
        <v>240</v>
      </c>
      <c r="V249" s="139">
        <f t="shared" si="81"/>
        <v>240</v>
      </c>
      <c r="W249" s="27">
        <f t="shared" si="84"/>
        <v>2993117.1157760257</v>
      </c>
      <c r="X249" s="27">
        <f t="shared" si="85"/>
        <v>17459.849842026797</v>
      </c>
      <c r="Y249" s="27">
        <f t="shared" si="86"/>
        <v>17094.298501342029</v>
      </c>
      <c r="Z249" s="52">
        <f t="shared" si="82"/>
        <v>2976022.8172746836</v>
      </c>
    </row>
    <row r="250" spans="14:26" ht="12" customHeight="1" x14ac:dyDescent="0.35">
      <c r="N250"/>
      <c r="O250"/>
      <c r="P250"/>
      <c r="Q250"/>
      <c r="R250"/>
      <c r="S250"/>
      <c r="T250" s="234">
        <f t="shared" si="83"/>
        <v>21</v>
      </c>
      <c r="U250" s="138">
        <v>241</v>
      </c>
      <c r="V250" s="139">
        <f t="shared" si="81"/>
        <v>241</v>
      </c>
      <c r="W250" s="27">
        <f t="shared" si="84"/>
        <v>2976022.8172746836</v>
      </c>
      <c r="X250" s="27">
        <f t="shared" si="85"/>
        <v>17360.13310076897</v>
      </c>
      <c r="Y250" s="27">
        <f t="shared" si="86"/>
        <v>17194.015242599857</v>
      </c>
      <c r="Z250" s="52">
        <f t="shared" si="82"/>
        <v>2958828.8020320837</v>
      </c>
    </row>
    <row r="251" spans="14:26" ht="12" customHeight="1" x14ac:dyDescent="0.35">
      <c r="N251"/>
      <c r="O251"/>
      <c r="P251"/>
      <c r="Q251"/>
      <c r="R251"/>
      <c r="S251"/>
      <c r="T251" s="234">
        <f t="shared" si="83"/>
        <v>21</v>
      </c>
      <c r="U251" s="138">
        <v>242</v>
      </c>
      <c r="V251" s="139">
        <f t="shared" si="81"/>
        <v>242</v>
      </c>
      <c r="W251" s="27">
        <f t="shared" si="84"/>
        <v>2958828.8020320837</v>
      </c>
      <c r="X251" s="27">
        <f t="shared" si="85"/>
        <v>17259.83467852047</v>
      </c>
      <c r="Y251" s="27">
        <f t="shared" si="86"/>
        <v>17294.313664848356</v>
      </c>
      <c r="Z251" s="52">
        <f t="shared" si="82"/>
        <v>2941534.4883672353</v>
      </c>
    </row>
    <row r="252" spans="14:26" ht="12" customHeight="1" x14ac:dyDescent="0.35">
      <c r="N252"/>
      <c r="O252"/>
      <c r="P252"/>
      <c r="Q252"/>
      <c r="R252"/>
      <c r="S252"/>
      <c r="T252" s="234">
        <f t="shared" si="83"/>
        <v>21</v>
      </c>
      <c r="U252" s="138">
        <v>243</v>
      </c>
      <c r="V252" s="139">
        <f t="shared" si="81"/>
        <v>243</v>
      </c>
      <c r="W252" s="27">
        <f t="shared" si="84"/>
        <v>2941534.4883672353</v>
      </c>
      <c r="X252" s="27">
        <f t="shared" si="85"/>
        <v>17158.951182142191</v>
      </c>
      <c r="Y252" s="27">
        <f t="shared" si="86"/>
        <v>17395.197161226635</v>
      </c>
      <c r="Z252" s="52">
        <f t="shared" si="82"/>
        <v>2924139.2912060088</v>
      </c>
    </row>
    <row r="253" spans="14:26" ht="12" customHeight="1" x14ac:dyDescent="0.35">
      <c r="N253"/>
      <c r="O253"/>
      <c r="P253"/>
      <c r="Q253"/>
      <c r="R253"/>
      <c r="S253"/>
      <c r="T253" s="234">
        <f t="shared" si="83"/>
        <v>21</v>
      </c>
      <c r="U253" s="138">
        <v>244</v>
      </c>
      <c r="V253" s="139">
        <f t="shared" si="81"/>
        <v>244</v>
      </c>
      <c r="W253" s="27">
        <f t="shared" si="84"/>
        <v>2924139.2912060088</v>
      </c>
      <c r="X253" s="27">
        <f t="shared" si="85"/>
        <v>17057.479198701702</v>
      </c>
      <c r="Y253" s="27">
        <f t="shared" si="86"/>
        <v>17496.669144667125</v>
      </c>
      <c r="Z253" s="52">
        <f t="shared" si="82"/>
        <v>2906642.6220613415</v>
      </c>
    </row>
    <row r="254" spans="14:26" ht="12" customHeight="1" x14ac:dyDescent="0.35">
      <c r="N254"/>
      <c r="O254"/>
      <c r="P254"/>
      <c r="Q254"/>
      <c r="R254"/>
      <c r="S254"/>
      <c r="T254" s="234">
        <f t="shared" si="83"/>
        <v>21</v>
      </c>
      <c r="U254" s="138">
        <v>245</v>
      </c>
      <c r="V254" s="139">
        <f t="shared" si="81"/>
        <v>245</v>
      </c>
      <c r="W254" s="27">
        <f t="shared" si="84"/>
        <v>2906642.6220613415</v>
      </c>
      <c r="X254" s="27">
        <f t="shared" si="85"/>
        <v>16955.415295357809</v>
      </c>
      <c r="Y254" s="27">
        <f t="shared" si="86"/>
        <v>17598.733048011018</v>
      </c>
      <c r="Z254" s="52">
        <f t="shared" si="82"/>
        <v>2889043.8890133305</v>
      </c>
    </row>
    <row r="255" spans="14:26" ht="12" customHeight="1" x14ac:dyDescent="0.35">
      <c r="N255"/>
      <c r="O255"/>
      <c r="P255"/>
      <c r="Q255"/>
      <c r="R255"/>
      <c r="S255"/>
      <c r="T255" s="234">
        <f t="shared" si="83"/>
        <v>21</v>
      </c>
      <c r="U255" s="138">
        <v>246</v>
      </c>
      <c r="V255" s="139">
        <f t="shared" si="81"/>
        <v>246</v>
      </c>
      <c r="W255" s="27">
        <f t="shared" si="84"/>
        <v>2889043.8890133305</v>
      </c>
      <c r="X255" s="27">
        <f t="shared" si="85"/>
        <v>16852.756019244411</v>
      </c>
      <c r="Y255" s="27">
        <f t="shared" si="86"/>
        <v>17701.392324124416</v>
      </c>
      <c r="Z255" s="52">
        <f t="shared" si="82"/>
        <v>2871342.496689206</v>
      </c>
    </row>
    <row r="256" spans="14:26" ht="12" customHeight="1" x14ac:dyDescent="0.35">
      <c r="N256"/>
      <c r="O256"/>
      <c r="P256"/>
      <c r="Q256"/>
      <c r="R256"/>
      <c r="S256"/>
      <c r="T256" s="234">
        <f t="shared" si="83"/>
        <v>21</v>
      </c>
      <c r="U256" s="138">
        <v>247</v>
      </c>
      <c r="V256" s="139">
        <f t="shared" si="81"/>
        <v>247</v>
      </c>
      <c r="W256" s="27">
        <f t="shared" si="84"/>
        <v>2871342.496689206</v>
      </c>
      <c r="X256" s="27">
        <f t="shared" si="85"/>
        <v>16749.497897353685</v>
      </c>
      <c r="Y256" s="27">
        <f t="shared" si="86"/>
        <v>17804.650446015141</v>
      </c>
      <c r="Z256" s="52">
        <f t="shared" si="82"/>
        <v>2853537.846243191</v>
      </c>
    </row>
    <row r="257" spans="14:26" ht="12" customHeight="1" x14ac:dyDescent="0.35">
      <c r="N257"/>
      <c r="O257"/>
      <c r="P257"/>
      <c r="Q257"/>
      <c r="R257"/>
      <c r="S257"/>
      <c r="T257" s="234">
        <f t="shared" si="83"/>
        <v>21</v>
      </c>
      <c r="U257" s="138">
        <v>248</v>
      </c>
      <c r="V257" s="139">
        <f t="shared" si="81"/>
        <v>248</v>
      </c>
      <c r="W257" s="27">
        <f t="shared" si="84"/>
        <v>2853537.846243191</v>
      </c>
      <c r="X257" s="27">
        <f t="shared" si="85"/>
        <v>16645.637436418598</v>
      </c>
      <c r="Y257" s="27">
        <f t="shared" si="86"/>
        <v>17908.510906950229</v>
      </c>
      <c r="Z257" s="52">
        <f t="shared" si="82"/>
        <v>2835629.3353362409</v>
      </c>
    </row>
    <row r="258" spans="14:26" ht="12" customHeight="1" x14ac:dyDescent="0.35">
      <c r="N258"/>
      <c r="O258"/>
      <c r="P258"/>
      <c r="Q258"/>
      <c r="R258"/>
      <c r="S258"/>
      <c r="T258" s="234">
        <f t="shared" si="83"/>
        <v>21</v>
      </c>
      <c r="U258" s="138">
        <v>249</v>
      </c>
      <c r="V258" s="139">
        <f t="shared" si="81"/>
        <v>249</v>
      </c>
      <c r="W258" s="27">
        <f t="shared" si="84"/>
        <v>2835629.3353362409</v>
      </c>
      <c r="X258" s="27">
        <f t="shared" si="85"/>
        <v>16541.171122794716</v>
      </c>
      <c r="Y258" s="27">
        <f t="shared" si="86"/>
        <v>18012.97722057411</v>
      </c>
      <c r="Z258" s="52">
        <f t="shared" si="82"/>
        <v>2817616.358115667</v>
      </c>
    </row>
    <row r="259" spans="14:26" ht="12" customHeight="1" x14ac:dyDescent="0.35">
      <c r="N259"/>
      <c r="O259"/>
      <c r="P259"/>
      <c r="Q259"/>
      <c r="R259"/>
      <c r="S259"/>
      <c r="T259" s="234">
        <f t="shared" si="83"/>
        <v>21</v>
      </c>
      <c r="U259" s="138">
        <v>250</v>
      </c>
      <c r="V259" s="139">
        <f t="shared" si="81"/>
        <v>250</v>
      </c>
      <c r="W259" s="27">
        <f t="shared" si="84"/>
        <v>2817616.358115667</v>
      </c>
      <c r="X259" s="27">
        <f t="shared" si="85"/>
        <v>16436.095422341368</v>
      </c>
      <c r="Y259" s="27">
        <f t="shared" si="86"/>
        <v>18118.052921027458</v>
      </c>
      <c r="Z259" s="52">
        <f t="shared" si="82"/>
        <v>2799498.3051946396</v>
      </c>
    </row>
    <row r="260" spans="14:26" ht="12" customHeight="1" x14ac:dyDescent="0.35">
      <c r="N260"/>
      <c r="O260"/>
      <c r="P260"/>
      <c r="Q260"/>
      <c r="R260"/>
      <c r="S260"/>
      <c r="T260" s="234">
        <f t="shared" si="83"/>
        <v>21</v>
      </c>
      <c r="U260" s="138">
        <v>251</v>
      </c>
      <c r="V260" s="139">
        <f t="shared" si="81"/>
        <v>251</v>
      </c>
      <c r="W260" s="27">
        <f t="shared" si="84"/>
        <v>2799498.3051946396</v>
      </c>
      <c r="X260" s="27">
        <f t="shared" si="85"/>
        <v>16330.406780302044</v>
      </c>
      <c r="Y260" s="27">
        <f t="shared" si="86"/>
        <v>18223.741563066782</v>
      </c>
      <c r="Z260" s="52">
        <f t="shared" si="82"/>
        <v>2781274.5636315728</v>
      </c>
    </row>
    <row r="261" spans="14:26" ht="12" customHeight="1" x14ac:dyDescent="0.35">
      <c r="N261"/>
      <c r="O261"/>
      <c r="P261"/>
      <c r="Q261"/>
      <c r="R261"/>
      <c r="S261"/>
      <c r="T261" s="234">
        <f t="shared" si="83"/>
        <v>21</v>
      </c>
      <c r="U261" s="138">
        <v>252</v>
      </c>
      <c r="V261" s="139">
        <f t="shared" si="81"/>
        <v>252</v>
      </c>
      <c r="W261" s="27">
        <f t="shared" si="84"/>
        <v>2781274.5636315728</v>
      </c>
      <c r="X261" s="27">
        <f t="shared" si="85"/>
        <v>16224.101621184152</v>
      </c>
      <c r="Y261" s="27">
        <f t="shared" si="86"/>
        <v>18330.046722184674</v>
      </c>
      <c r="Z261" s="52">
        <f t="shared" si="82"/>
        <v>2762944.5169093879</v>
      </c>
    </row>
    <row r="262" spans="14:26" ht="12" customHeight="1" x14ac:dyDescent="0.35">
      <c r="N262"/>
      <c r="O262"/>
      <c r="P262"/>
      <c r="Q262"/>
      <c r="R262"/>
      <c r="S262"/>
      <c r="T262" s="234">
        <f t="shared" si="83"/>
        <v>22</v>
      </c>
      <c r="U262" s="138">
        <v>253</v>
      </c>
      <c r="V262" s="139">
        <f t="shared" si="81"/>
        <v>253</v>
      </c>
      <c r="W262" s="27">
        <f t="shared" si="84"/>
        <v>2762944.5169093879</v>
      </c>
      <c r="X262" s="27">
        <f t="shared" si="85"/>
        <v>16117.176348638073</v>
      </c>
      <c r="Y262" s="27">
        <f t="shared" si="86"/>
        <v>18436.971994730753</v>
      </c>
      <c r="Z262" s="52">
        <f t="shared" si="82"/>
        <v>2744507.5449146573</v>
      </c>
    </row>
    <row r="263" spans="14:26" ht="12" customHeight="1" x14ac:dyDescent="0.35">
      <c r="N263"/>
      <c r="O263"/>
      <c r="P263"/>
      <c r="Q263"/>
      <c r="R263"/>
      <c r="S263"/>
      <c r="T263" s="234">
        <f t="shared" si="83"/>
        <v>22</v>
      </c>
      <c r="U263" s="138">
        <v>254</v>
      </c>
      <c r="V263" s="139">
        <f t="shared" si="81"/>
        <v>254</v>
      </c>
      <c r="W263" s="27">
        <f t="shared" si="84"/>
        <v>2744507.5449146573</v>
      </c>
      <c r="X263" s="27">
        <f t="shared" si="85"/>
        <v>16009.627345335481</v>
      </c>
      <c r="Y263" s="27">
        <f t="shared" si="86"/>
        <v>18544.520998033346</v>
      </c>
      <c r="Z263" s="52">
        <f t="shared" si="82"/>
        <v>2725963.023916624</v>
      </c>
    </row>
    <row r="264" spans="14:26" ht="12" customHeight="1" x14ac:dyDescent="0.35">
      <c r="N264"/>
      <c r="O264"/>
      <c r="P264"/>
      <c r="Q264"/>
      <c r="R264"/>
      <c r="S264"/>
      <c r="T264" s="234">
        <f t="shared" si="83"/>
        <v>22</v>
      </c>
      <c r="U264" s="138">
        <v>255</v>
      </c>
      <c r="V264" s="139">
        <f t="shared" si="81"/>
        <v>255</v>
      </c>
      <c r="W264" s="27">
        <f t="shared" si="84"/>
        <v>2725963.023916624</v>
      </c>
      <c r="X264" s="27">
        <f t="shared" si="85"/>
        <v>15901.450972846957</v>
      </c>
      <c r="Y264" s="27">
        <f t="shared" si="86"/>
        <v>18652.69737052187</v>
      </c>
      <c r="Z264" s="52">
        <f t="shared" si="82"/>
        <v>2707310.3265461023</v>
      </c>
    </row>
    <row r="265" spans="14:26" ht="12" customHeight="1" x14ac:dyDescent="0.35">
      <c r="N265"/>
      <c r="O265"/>
      <c r="P265"/>
      <c r="Q265"/>
      <c r="R265"/>
      <c r="S265"/>
      <c r="T265" s="234">
        <f t="shared" si="83"/>
        <v>22</v>
      </c>
      <c r="U265" s="138">
        <v>256</v>
      </c>
      <c r="V265" s="139">
        <f t="shared" si="81"/>
        <v>256</v>
      </c>
      <c r="W265" s="27">
        <f t="shared" si="84"/>
        <v>2707310.3265461023</v>
      </c>
      <c r="X265" s="27">
        <f t="shared" si="85"/>
        <v>15792.643571518911</v>
      </c>
      <c r="Y265" s="27">
        <f t="shared" si="86"/>
        <v>18761.504771849915</v>
      </c>
      <c r="Z265" s="52">
        <f t="shared" si="82"/>
        <v>2688548.8217742522</v>
      </c>
    </row>
    <row r="266" spans="14:26" ht="12" customHeight="1" x14ac:dyDescent="0.35">
      <c r="N266"/>
      <c r="O266"/>
      <c r="P266"/>
      <c r="Q266"/>
      <c r="R266"/>
      <c r="S266"/>
      <c r="T266" s="234">
        <f t="shared" si="83"/>
        <v>22</v>
      </c>
      <c r="U266" s="138">
        <v>257</v>
      </c>
      <c r="V266" s="139">
        <f t="shared" ref="V266:V329" si="87">U266</f>
        <v>257</v>
      </c>
      <c r="W266" s="27">
        <f t="shared" si="84"/>
        <v>2688548.8217742522</v>
      </c>
      <c r="X266" s="27">
        <f t="shared" si="85"/>
        <v>15683.201460349785</v>
      </c>
      <c r="Y266" s="27">
        <f t="shared" si="86"/>
        <v>18870.946883019042</v>
      </c>
      <c r="Z266" s="52">
        <f t="shared" ref="Z266:Z329" si="88">W266-Y266</f>
        <v>2669677.8748912332</v>
      </c>
    </row>
    <row r="267" spans="14:26" ht="12" customHeight="1" x14ac:dyDescent="0.35">
      <c r="N267"/>
      <c r="O267"/>
      <c r="P267"/>
      <c r="Q267"/>
      <c r="R267"/>
      <c r="S267"/>
      <c r="T267" s="234">
        <f t="shared" ref="T267:T330" si="89">ROUNDUP(U267/12,0)</f>
        <v>22</v>
      </c>
      <c r="U267" s="138">
        <v>258</v>
      </c>
      <c r="V267" s="139">
        <f t="shared" si="87"/>
        <v>258</v>
      </c>
      <c r="W267" s="27">
        <f t="shared" ref="W267:W330" si="90">Z266</f>
        <v>2669677.8748912332</v>
      </c>
      <c r="X267" s="27">
        <f t="shared" ref="X267:X330" si="91">IF(ROUND(W267,0)=0,0,$D$11/12-Y267)</f>
        <v>15573.120936865507</v>
      </c>
      <c r="Y267" s="27">
        <f t="shared" ref="Y267:Y330" si="92">IFERROR(-PPMT($E$10,V267,$E$9,$E$6),0)</f>
        <v>18981.027406503319</v>
      </c>
      <c r="Z267" s="52">
        <f t="shared" si="88"/>
        <v>2650696.8474847297</v>
      </c>
    </row>
    <row r="268" spans="14:26" ht="12" customHeight="1" x14ac:dyDescent="0.35">
      <c r="N268"/>
      <c r="O268"/>
      <c r="P268"/>
      <c r="Q268"/>
      <c r="R268"/>
      <c r="S268"/>
      <c r="T268" s="234">
        <f t="shared" si="89"/>
        <v>22</v>
      </c>
      <c r="U268" s="138">
        <v>259</v>
      </c>
      <c r="V268" s="139">
        <f t="shared" si="87"/>
        <v>259</v>
      </c>
      <c r="W268" s="27">
        <f t="shared" si="90"/>
        <v>2650696.8474847297</v>
      </c>
      <c r="X268" s="27">
        <f t="shared" si="91"/>
        <v>15462.398276994238</v>
      </c>
      <c r="Y268" s="27">
        <f t="shared" si="92"/>
        <v>19091.750066374589</v>
      </c>
      <c r="Z268" s="52">
        <f t="shared" si="88"/>
        <v>2631605.0974183553</v>
      </c>
    </row>
    <row r="269" spans="14:26" ht="12" customHeight="1" x14ac:dyDescent="0.35">
      <c r="N269"/>
      <c r="O269"/>
      <c r="P269"/>
      <c r="Q269"/>
      <c r="R269"/>
      <c r="S269"/>
      <c r="T269" s="234">
        <f t="shared" si="89"/>
        <v>22</v>
      </c>
      <c r="U269" s="138">
        <v>260</v>
      </c>
      <c r="V269" s="139">
        <f t="shared" si="87"/>
        <v>260</v>
      </c>
      <c r="W269" s="27">
        <f t="shared" si="90"/>
        <v>2631605.0974183553</v>
      </c>
      <c r="X269" s="27">
        <f t="shared" si="91"/>
        <v>15351.029734940388</v>
      </c>
      <c r="Y269" s="27">
        <f t="shared" si="92"/>
        <v>19203.118608428438</v>
      </c>
      <c r="Z269" s="52">
        <f t="shared" si="88"/>
        <v>2612401.9788099267</v>
      </c>
    </row>
    <row r="270" spans="14:26" ht="12" customHeight="1" x14ac:dyDescent="0.35">
      <c r="N270"/>
      <c r="O270"/>
      <c r="P270"/>
      <c r="Q270"/>
      <c r="R270"/>
      <c r="S270"/>
      <c r="T270" s="234">
        <f t="shared" si="89"/>
        <v>22</v>
      </c>
      <c r="U270" s="138">
        <v>261</v>
      </c>
      <c r="V270" s="139">
        <f t="shared" si="87"/>
        <v>261</v>
      </c>
      <c r="W270" s="27">
        <f t="shared" si="90"/>
        <v>2612401.9788099267</v>
      </c>
      <c r="X270" s="27">
        <f t="shared" si="91"/>
        <v>15239.011543057888</v>
      </c>
      <c r="Y270" s="27">
        <f t="shared" si="92"/>
        <v>19315.136800310938</v>
      </c>
      <c r="Z270" s="52">
        <f t="shared" si="88"/>
        <v>2593086.8420096156</v>
      </c>
    </row>
    <row r="271" spans="14:26" ht="12" customHeight="1" x14ac:dyDescent="0.35">
      <c r="N271"/>
      <c r="O271"/>
      <c r="P271"/>
      <c r="Q271"/>
      <c r="R271"/>
      <c r="S271"/>
      <c r="T271" s="234">
        <f t="shared" si="89"/>
        <v>22</v>
      </c>
      <c r="U271" s="138">
        <v>262</v>
      </c>
      <c r="V271" s="139">
        <f t="shared" si="87"/>
        <v>262</v>
      </c>
      <c r="W271" s="27">
        <f t="shared" si="90"/>
        <v>2593086.8420096156</v>
      </c>
      <c r="X271" s="27">
        <f t="shared" si="91"/>
        <v>15126.339911722738</v>
      </c>
      <c r="Y271" s="27">
        <f t="shared" si="92"/>
        <v>19427.808431646088</v>
      </c>
      <c r="Z271" s="52">
        <f t="shared" si="88"/>
        <v>2573659.0335779693</v>
      </c>
    </row>
    <row r="272" spans="14:26" ht="12" customHeight="1" x14ac:dyDescent="0.35">
      <c r="N272"/>
      <c r="O272"/>
      <c r="P272"/>
      <c r="Q272"/>
      <c r="R272"/>
      <c r="S272"/>
      <c r="T272" s="234">
        <f t="shared" si="89"/>
        <v>22</v>
      </c>
      <c r="U272" s="138">
        <v>263</v>
      </c>
      <c r="V272" s="139">
        <f t="shared" si="87"/>
        <v>263</v>
      </c>
      <c r="W272" s="27">
        <f t="shared" si="90"/>
        <v>2573659.0335779693</v>
      </c>
      <c r="X272" s="27">
        <f t="shared" si="91"/>
        <v>15013.011029204801</v>
      </c>
      <c r="Y272" s="27">
        <f t="shared" si="92"/>
        <v>19541.137314164025</v>
      </c>
      <c r="Z272" s="52">
        <f t="shared" si="88"/>
        <v>2554117.8962638052</v>
      </c>
    </row>
    <row r="273" spans="14:26" ht="12" customHeight="1" x14ac:dyDescent="0.35">
      <c r="N273"/>
      <c r="O273"/>
      <c r="P273"/>
      <c r="Q273"/>
      <c r="R273"/>
      <c r="S273"/>
      <c r="T273" s="234">
        <f t="shared" si="89"/>
        <v>22</v>
      </c>
      <c r="U273" s="138">
        <v>264</v>
      </c>
      <c r="V273" s="139">
        <f t="shared" si="87"/>
        <v>264</v>
      </c>
      <c r="W273" s="27">
        <f t="shared" si="90"/>
        <v>2554117.8962638052</v>
      </c>
      <c r="X273" s="27">
        <f t="shared" si="91"/>
        <v>14899.02106153885</v>
      </c>
      <c r="Y273" s="27">
        <f t="shared" si="92"/>
        <v>19655.127281829977</v>
      </c>
      <c r="Z273" s="52">
        <f t="shared" si="88"/>
        <v>2534462.768981975</v>
      </c>
    </row>
    <row r="274" spans="14:26" ht="12" customHeight="1" x14ac:dyDescent="0.35">
      <c r="N274"/>
      <c r="O274"/>
      <c r="P274"/>
      <c r="Q274"/>
      <c r="R274"/>
      <c r="S274"/>
      <c r="T274" s="234">
        <f t="shared" si="89"/>
        <v>23</v>
      </c>
      <c r="U274" s="138">
        <v>265</v>
      </c>
      <c r="V274" s="139">
        <f t="shared" si="87"/>
        <v>265</v>
      </c>
      <c r="W274" s="27">
        <f t="shared" si="90"/>
        <v>2534462.768981975</v>
      </c>
      <c r="X274" s="27">
        <f t="shared" si="91"/>
        <v>14784.366152394839</v>
      </c>
      <c r="Y274" s="27">
        <f t="shared" si="92"/>
        <v>19769.782190973987</v>
      </c>
      <c r="Z274" s="52">
        <f t="shared" si="88"/>
        <v>2514692.9867910012</v>
      </c>
    </row>
    <row r="275" spans="14:26" ht="12" customHeight="1" x14ac:dyDescent="0.35">
      <c r="N275"/>
      <c r="O275"/>
      <c r="P275"/>
      <c r="Q275"/>
      <c r="R275"/>
      <c r="S275"/>
      <c r="T275" s="234">
        <f t="shared" si="89"/>
        <v>23</v>
      </c>
      <c r="U275" s="138">
        <v>266</v>
      </c>
      <c r="V275" s="139">
        <f t="shared" si="87"/>
        <v>266</v>
      </c>
      <c r="W275" s="27">
        <f t="shared" si="90"/>
        <v>2514692.9867910012</v>
      </c>
      <c r="X275" s="27">
        <f t="shared" si="91"/>
        <v>14669.042422947492</v>
      </c>
      <c r="Y275" s="27">
        <f t="shared" si="92"/>
        <v>19885.105920421334</v>
      </c>
      <c r="Z275" s="52">
        <f t="shared" si="88"/>
        <v>2494807.8808705797</v>
      </c>
    </row>
    <row r="276" spans="14:26" ht="12" customHeight="1" x14ac:dyDescent="0.35">
      <c r="N276"/>
      <c r="O276"/>
      <c r="P276"/>
      <c r="Q276"/>
      <c r="R276"/>
      <c r="S276"/>
      <c r="T276" s="234">
        <f t="shared" si="89"/>
        <v>23</v>
      </c>
      <c r="U276" s="138">
        <v>267</v>
      </c>
      <c r="V276" s="139">
        <f t="shared" si="87"/>
        <v>267</v>
      </c>
      <c r="W276" s="27">
        <f t="shared" si="90"/>
        <v>2494807.8808705797</v>
      </c>
      <c r="X276" s="27">
        <f t="shared" si="91"/>
        <v>14553.045971745029</v>
      </c>
      <c r="Y276" s="27">
        <f t="shared" si="92"/>
        <v>20001.102371623798</v>
      </c>
      <c r="Z276" s="52">
        <f t="shared" si="88"/>
        <v>2474806.778498956</v>
      </c>
    </row>
    <row r="277" spans="14:26" ht="12" customHeight="1" x14ac:dyDescent="0.35">
      <c r="N277"/>
      <c r="O277"/>
      <c r="P277"/>
      <c r="Q277"/>
      <c r="R277"/>
      <c r="S277"/>
      <c r="T277" s="234">
        <f t="shared" si="89"/>
        <v>23</v>
      </c>
      <c r="U277" s="138">
        <v>268</v>
      </c>
      <c r="V277" s="139">
        <f t="shared" si="87"/>
        <v>268</v>
      </c>
      <c r="W277" s="27">
        <f t="shared" si="90"/>
        <v>2474806.778498956</v>
      </c>
      <c r="X277" s="27">
        <f t="shared" si="91"/>
        <v>14436.372874577224</v>
      </c>
      <c r="Y277" s="27">
        <f t="shared" si="92"/>
        <v>20117.775468791602</v>
      </c>
      <c r="Z277" s="52">
        <f t="shared" si="88"/>
        <v>2454689.0030301642</v>
      </c>
    </row>
    <row r="278" spans="14:26" ht="12" customHeight="1" x14ac:dyDescent="0.35">
      <c r="N278"/>
      <c r="O278"/>
      <c r="P278"/>
      <c r="Q278"/>
      <c r="R278"/>
      <c r="S278"/>
      <c r="T278" s="234">
        <f t="shared" si="89"/>
        <v>23</v>
      </c>
      <c r="U278" s="138">
        <v>269</v>
      </c>
      <c r="V278" s="139">
        <f t="shared" si="87"/>
        <v>269</v>
      </c>
      <c r="W278" s="27">
        <f t="shared" si="90"/>
        <v>2454689.0030301642</v>
      </c>
      <c r="X278" s="27">
        <f t="shared" si="91"/>
        <v>14319.019184342611</v>
      </c>
      <c r="Y278" s="27">
        <f t="shared" si="92"/>
        <v>20235.129159026215</v>
      </c>
      <c r="Z278" s="52">
        <f t="shared" si="88"/>
        <v>2434453.8738711379</v>
      </c>
    </row>
    <row r="279" spans="14:26" ht="12" customHeight="1" x14ac:dyDescent="0.35">
      <c r="N279"/>
      <c r="O279"/>
      <c r="P279"/>
      <c r="Q279"/>
      <c r="R279"/>
      <c r="S279"/>
      <c r="T279" s="234">
        <f t="shared" si="89"/>
        <v>23</v>
      </c>
      <c r="U279" s="138">
        <v>270</v>
      </c>
      <c r="V279" s="139">
        <f t="shared" si="87"/>
        <v>270</v>
      </c>
      <c r="W279" s="27">
        <f t="shared" si="90"/>
        <v>2434453.8738711379</v>
      </c>
      <c r="X279" s="27">
        <f t="shared" si="91"/>
        <v>14200.980930914957</v>
      </c>
      <c r="Y279" s="27">
        <f t="shared" si="92"/>
        <v>20353.167412453869</v>
      </c>
      <c r="Z279" s="52">
        <f t="shared" si="88"/>
        <v>2414100.7064586841</v>
      </c>
    </row>
    <row r="280" spans="14:26" ht="12" customHeight="1" x14ac:dyDescent="0.35">
      <c r="N280"/>
      <c r="O280"/>
      <c r="P280"/>
      <c r="Q280"/>
      <c r="R280"/>
      <c r="S280"/>
      <c r="T280" s="234">
        <f t="shared" si="89"/>
        <v>23</v>
      </c>
      <c r="U280" s="138">
        <v>271</v>
      </c>
      <c r="V280" s="139">
        <f t="shared" si="87"/>
        <v>271</v>
      </c>
      <c r="W280" s="27">
        <f t="shared" si="90"/>
        <v>2414100.7064586841</v>
      </c>
      <c r="X280" s="27">
        <f t="shared" si="91"/>
        <v>14082.254121008977</v>
      </c>
      <c r="Y280" s="27">
        <f t="shared" si="92"/>
        <v>20471.89422235985</v>
      </c>
      <c r="Z280" s="52">
        <f t="shared" si="88"/>
        <v>2393628.8122363244</v>
      </c>
    </row>
    <row r="281" spans="14:26" ht="12" customHeight="1" x14ac:dyDescent="0.35">
      <c r="N281"/>
      <c r="O281"/>
      <c r="P281"/>
      <c r="Q281"/>
      <c r="R281"/>
      <c r="S281"/>
      <c r="T281" s="234">
        <f t="shared" si="89"/>
        <v>23</v>
      </c>
      <c r="U281" s="138">
        <v>272</v>
      </c>
      <c r="V281" s="139">
        <f t="shared" si="87"/>
        <v>272</v>
      </c>
      <c r="W281" s="27">
        <f t="shared" si="90"/>
        <v>2393628.8122363244</v>
      </c>
      <c r="X281" s="27">
        <f t="shared" si="91"/>
        <v>13962.834738045211</v>
      </c>
      <c r="Y281" s="27">
        <f t="shared" si="92"/>
        <v>20591.313605323616</v>
      </c>
      <c r="Z281" s="52">
        <f t="shared" si="88"/>
        <v>2373037.498631001</v>
      </c>
    </row>
    <row r="282" spans="14:26" ht="12" customHeight="1" x14ac:dyDescent="0.35">
      <c r="N282"/>
      <c r="O282"/>
      <c r="P282"/>
      <c r="Q282"/>
      <c r="R282"/>
      <c r="S282"/>
      <c r="T282" s="234">
        <f t="shared" si="89"/>
        <v>23</v>
      </c>
      <c r="U282" s="138">
        <v>273</v>
      </c>
      <c r="V282" s="139">
        <f t="shared" si="87"/>
        <v>273</v>
      </c>
      <c r="W282" s="27">
        <f t="shared" si="90"/>
        <v>2373037.498631001</v>
      </c>
      <c r="X282" s="27">
        <f t="shared" si="91"/>
        <v>13842.718742014153</v>
      </c>
      <c r="Y282" s="27">
        <f t="shared" si="92"/>
        <v>20711.429601354674</v>
      </c>
      <c r="Z282" s="52">
        <f t="shared" si="88"/>
        <v>2352326.0690296465</v>
      </c>
    </row>
    <row r="283" spans="14:26" ht="12" customHeight="1" x14ac:dyDescent="0.35">
      <c r="N283"/>
      <c r="O283"/>
      <c r="P283"/>
      <c r="Q283"/>
      <c r="R283"/>
      <c r="S283"/>
      <c r="T283" s="234">
        <f t="shared" si="89"/>
        <v>23</v>
      </c>
      <c r="U283" s="138">
        <v>274</v>
      </c>
      <c r="V283" s="139">
        <f t="shared" si="87"/>
        <v>274</v>
      </c>
      <c r="W283" s="27">
        <f t="shared" si="90"/>
        <v>2352326.0690296465</v>
      </c>
      <c r="X283" s="27">
        <f t="shared" si="91"/>
        <v>13721.902069339587</v>
      </c>
      <c r="Y283" s="27">
        <f t="shared" si="92"/>
        <v>20832.246274029239</v>
      </c>
      <c r="Z283" s="52">
        <f t="shared" si="88"/>
        <v>2331493.8227556171</v>
      </c>
    </row>
    <row r="284" spans="14:26" ht="12" customHeight="1" x14ac:dyDescent="0.35">
      <c r="N284"/>
      <c r="O284"/>
      <c r="P284"/>
      <c r="Q284"/>
      <c r="R284"/>
      <c r="S284"/>
      <c r="T284" s="234">
        <f t="shared" si="89"/>
        <v>23</v>
      </c>
      <c r="U284" s="138">
        <v>275</v>
      </c>
      <c r="V284" s="139">
        <f t="shared" si="87"/>
        <v>275</v>
      </c>
      <c r="W284" s="27">
        <f t="shared" si="90"/>
        <v>2331493.8227556171</v>
      </c>
      <c r="X284" s="27">
        <f t="shared" si="91"/>
        <v>13600.380632741082</v>
      </c>
      <c r="Y284" s="27">
        <f t="shared" si="92"/>
        <v>20953.767710627744</v>
      </c>
      <c r="Z284" s="52">
        <f t="shared" si="88"/>
        <v>2310540.0550449896</v>
      </c>
    </row>
    <row r="285" spans="14:26" ht="12" customHeight="1" x14ac:dyDescent="0.35">
      <c r="N285"/>
      <c r="O285"/>
      <c r="P285"/>
      <c r="Q285"/>
      <c r="R285"/>
      <c r="S285"/>
      <c r="T285" s="234">
        <f t="shared" si="89"/>
        <v>23</v>
      </c>
      <c r="U285" s="138">
        <v>276</v>
      </c>
      <c r="V285" s="139">
        <f t="shared" si="87"/>
        <v>276</v>
      </c>
      <c r="W285" s="27">
        <f t="shared" si="90"/>
        <v>2310540.0550449896</v>
      </c>
      <c r="X285" s="27">
        <f t="shared" si="91"/>
        <v>13478.150321095756</v>
      </c>
      <c r="Y285" s="27">
        <f t="shared" si="92"/>
        <v>21075.99802227307</v>
      </c>
      <c r="Z285" s="52">
        <f t="shared" si="88"/>
        <v>2289464.0570227164</v>
      </c>
    </row>
    <row r="286" spans="14:26" ht="12" customHeight="1" x14ac:dyDescent="0.35">
      <c r="N286"/>
      <c r="O286"/>
      <c r="P286"/>
      <c r="Q286"/>
      <c r="R286"/>
      <c r="S286"/>
      <c r="T286" s="234">
        <f t="shared" si="89"/>
        <v>24</v>
      </c>
      <c r="U286" s="138">
        <v>277</v>
      </c>
      <c r="V286" s="139">
        <f t="shared" si="87"/>
        <v>277</v>
      </c>
      <c r="W286" s="27">
        <f t="shared" si="90"/>
        <v>2289464.0570227164</v>
      </c>
      <c r="X286" s="27">
        <f t="shared" si="91"/>
        <v>13355.20699929916</v>
      </c>
      <c r="Y286" s="27">
        <f t="shared" si="92"/>
        <v>21198.941344069666</v>
      </c>
      <c r="Z286" s="52">
        <f t="shared" si="88"/>
        <v>2268265.1156786466</v>
      </c>
    </row>
    <row r="287" spans="14:26" ht="12" customHeight="1" x14ac:dyDescent="0.35">
      <c r="N287"/>
      <c r="O287"/>
      <c r="P287"/>
      <c r="Q287"/>
      <c r="R287"/>
      <c r="S287"/>
      <c r="T287" s="234">
        <f t="shared" si="89"/>
        <v>24</v>
      </c>
      <c r="U287" s="138">
        <v>278</v>
      </c>
      <c r="V287" s="139">
        <f t="shared" si="87"/>
        <v>278</v>
      </c>
      <c r="W287" s="27">
        <f t="shared" si="90"/>
        <v>2268265.1156786466</v>
      </c>
      <c r="X287" s="27">
        <f t="shared" si="91"/>
        <v>13231.546508125422</v>
      </c>
      <c r="Y287" s="27">
        <f t="shared" si="92"/>
        <v>21322.601835243404</v>
      </c>
      <c r="Z287" s="52">
        <f t="shared" si="88"/>
        <v>2246942.5138434032</v>
      </c>
    </row>
    <row r="288" spans="14:26" ht="12" customHeight="1" x14ac:dyDescent="0.35">
      <c r="N288"/>
      <c r="O288"/>
      <c r="P288"/>
      <c r="Q288"/>
      <c r="R288"/>
      <c r="S288"/>
      <c r="T288" s="234">
        <f t="shared" si="89"/>
        <v>24</v>
      </c>
      <c r="U288" s="138">
        <v>279</v>
      </c>
      <c r="V288" s="139">
        <f t="shared" si="87"/>
        <v>279</v>
      </c>
      <c r="W288" s="27">
        <f t="shared" si="90"/>
        <v>2246942.5138434032</v>
      </c>
      <c r="X288" s="27">
        <f t="shared" si="91"/>
        <v>13107.1646640865</v>
      </c>
      <c r="Y288" s="27">
        <f t="shared" si="92"/>
        <v>21446.983679282326</v>
      </c>
      <c r="Z288" s="52">
        <f t="shared" si="88"/>
        <v>2225495.5301641207</v>
      </c>
    </row>
    <row r="289" spans="14:26" ht="12" customHeight="1" x14ac:dyDescent="0.35">
      <c r="N289"/>
      <c r="O289"/>
      <c r="P289"/>
      <c r="Q289"/>
      <c r="R289"/>
      <c r="S289"/>
      <c r="T289" s="234">
        <f t="shared" si="89"/>
        <v>24</v>
      </c>
      <c r="U289" s="138">
        <v>280</v>
      </c>
      <c r="V289" s="139">
        <f t="shared" si="87"/>
        <v>280</v>
      </c>
      <c r="W289" s="27">
        <f t="shared" si="90"/>
        <v>2225495.5301641207</v>
      </c>
      <c r="X289" s="27">
        <f t="shared" si="91"/>
        <v>12982.057259290686</v>
      </c>
      <c r="Y289" s="27">
        <f t="shared" si="92"/>
        <v>21572.09108407814</v>
      </c>
      <c r="Z289" s="52">
        <f t="shared" si="88"/>
        <v>2203923.4390800428</v>
      </c>
    </row>
    <row r="290" spans="14:26" ht="12" customHeight="1" x14ac:dyDescent="0.35">
      <c r="N290"/>
      <c r="O290"/>
      <c r="P290"/>
      <c r="Q290"/>
      <c r="R290"/>
      <c r="S290"/>
      <c r="T290" s="234">
        <f t="shared" si="89"/>
        <v>24</v>
      </c>
      <c r="U290" s="138">
        <v>281</v>
      </c>
      <c r="V290" s="139">
        <f t="shared" si="87"/>
        <v>281</v>
      </c>
      <c r="W290" s="27">
        <f t="shared" si="90"/>
        <v>2203923.4390800428</v>
      </c>
      <c r="X290" s="27">
        <f t="shared" si="91"/>
        <v>12856.220061300235</v>
      </c>
      <c r="Y290" s="27">
        <f t="shared" si="92"/>
        <v>21697.928282068591</v>
      </c>
      <c r="Z290" s="52">
        <f t="shared" si="88"/>
        <v>2182225.5107979742</v>
      </c>
    </row>
    <row r="291" spans="14:26" ht="12" customHeight="1" x14ac:dyDescent="0.35">
      <c r="N291"/>
      <c r="O291"/>
      <c r="P291"/>
      <c r="Q291"/>
      <c r="R291"/>
      <c r="S291"/>
      <c r="T291" s="234">
        <f t="shared" si="89"/>
        <v>24</v>
      </c>
      <c r="U291" s="138">
        <v>282</v>
      </c>
      <c r="V291" s="139">
        <f t="shared" si="87"/>
        <v>282</v>
      </c>
      <c r="W291" s="27">
        <f t="shared" si="90"/>
        <v>2182225.5107979742</v>
      </c>
      <c r="X291" s="27">
        <f t="shared" si="91"/>
        <v>12729.648812988165</v>
      </c>
      <c r="Y291" s="27">
        <f t="shared" si="92"/>
        <v>21824.499530380661</v>
      </c>
      <c r="Z291" s="52">
        <f t="shared" si="88"/>
        <v>2160401.0112675936</v>
      </c>
    </row>
    <row r="292" spans="14:26" ht="12" customHeight="1" x14ac:dyDescent="0.35">
      <c r="N292"/>
      <c r="O292"/>
      <c r="P292"/>
      <c r="Q292"/>
      <c r="R292"/>
      <c r="S292"/>
      <c r="T292" s="234">
        <f t="shared" si="89"/>
        <v>24</v>
      </c>
      <c r="U292" s="138">
        <v>283</v>
      </c>
      <c r="V292" s="139">
        <f t="shared" si="87"/>
        <v>283</v>
      </c>
      <c r="W292" s="27">
        <f t="shared" si="90"/>
        <v>2160401.0112675936</v>
      </c>
      <c r="X292" s="27">
        <f t="shared" si="91"/>
        <v>12602.339232394279</v>
      </c>
      <c r="Y292" s="27">
        <f t="shared" si="92"/>
        <v>21951.809110974547</v>
      </c>
      <c r="Z292" s="52">
        <f t="shared" si="88"/>
        <v>2138449.2021566192</v>
      </c>
    </row>
    <row r="293" spans="14:26" ht="12" customHeight="1" x14ac:dyDescent="0.35">
      <c r="N293"/>
      <c r="O293"/>
      <c r="P293"/>
      <c r="Q293"/>
      <c r="R293"/>
      <c r="S293"/>
      <c r="T293" s="234">
        <f t="shared" si="89"/>
        <v>24</v>
      </c>
      <c r="U293" s="138">
        <v>284</v>
      </c>
      <c r="V293" s="139">
        <f t="shared" si="87"/>
        <v>284</v>
      </c>
      <c r="W293" s="27">
        <f t="shared" si="90"/>
        <v>2138449.2021566192</v>
      </c>
      <c r="X293" s="27">
        <f t="shared" si="91"/>
        <v>12474.287012580258</v>
      </c>
      <c r="Y293" s="27">
        <f t="shared" si="92"/>
        <v>22079.861330788568</v>
      </c>
      <c r="Z293" s="52">
        <f t="shared" si="88"/>
        <v>2116369.3408258306</v>
      </c>
    </row>
    <row r="294" spans="14:26" ht="12" customHeight="1" x14ac:dyDescent="0.35">
      <c r="N294"/>
      <c r="O294"/>
      <c r="P294"/>
      <c r="Q294"/>
      <c r="R294"/>
      <c r="S294"/>
      <c r="T294" s="234">
        <f t="shared" si="89"/>
        <v>24</v>
      </c>
      <c r="U294" s="138">
        <v>285</v>
      </c>
      <c r="V294" s="139">
        <f t="shared" si="87"/>
        <v>285</v>
      </c>
      <c r="W294" s="27">
        <f t="shared" si="90"/>
        <v>2116369.3408258306</v>
      </c>
      <c r="X294" s="27">
        <f t="shared" si="91"/>
        <v>12345.487821483992</v>
      </c>
      <c r="Y294" s="27">
        <f t="shared" si="92"/>
        <v>22208.660521884834</v>
      </c>
      <c r="Z294" s="52">
        <f t="shared" si="88"/>
        <v>2094160.6803039457</v>
      </c>
    </row>
    <row r="295" spans="14:26" ht="12" customHeight="1" x14ac:dyDescent="0.35">
      <c r="N295"/>
      <c r="O295"/>
      <c r="P295"/>
      <c r="Q295"/>
      <c r="R295"/>
      <c r="S295"/>
      <c r="T295" s="234">
        <f t="shared" si="89"/>
        <v>24</v>
      </c>
      <c r="U295" s="138">
        <v>286</v>
      </c>
      <c r="V295" s="139">
        <f t="shared" si="87"/>
        <v>286</v>
      </c>
      <c r="W295" s="27">
        <f t="shared" si="90"/>
        <v>2094160.6803039457</v>
      </c>
      <c r="X295" s="27">
        <f t="shared" si="91"/>
        <v>12215.937301772999</v>
      </c>
      <c r="Y295" s="27">
        <f t="shared" si="92"/>
        <v>22338.211041595827</v>
      </c>
      <c r="Z295" s="52">
        <f t="shared" si="88"/>
        <v>2071822.4692623499</v>
      </c>
    </row>
    <row r="296" spans="14:26" ht="12" customHeight="1" x14ac:dyDescent="0.35">
      <c r="N296"/>
      <c r="O296"/>
      <c r="P296"/>
      <c r="Q296"/>
      <c r="R296"/>
      <c r="S296"/>
      <c r="T296" s="234">
        <f t="shared" si="89"/>
        <v>24</v>
      </c>
      <c r="U296" s="138">
        <v>287</v>
      </c>
      <c r="V296" s="139">
        <f t="shared" si="87"/>
        <v>287</v>
      </c>
      <c r="W296" s="27">
        <f t="shared" si="90"/>
        <v>2071822.4692623499</v>
      </c>
      <c r="X296" s="27">
        <f t="shared" si="91"/>
        <v>12085.631070697022</v>
      </c>
      <c r="Y296" s="27">
        <f t="shared" si="92"/>
        <v>22468.517272671805</v>
      </c>
      <c r="Z296" s="52">
        <f t="shared" si="88"/>
        <v>2049353.951989678</v>
      </c>
    </row>
    <row r="297" spans="14:26" ht="12" customHeight="1" x14ac:dyDescent="0.35">
      <c r="N297"/>
      <c r="O297"/>
      <c r="P297"/>
      <c r="Q297"/>
      <c r="R297"/>
      <c r="S297"/>
      <c r="T297" s="234">
        <f t="shared" si="89"/>
        <v>24</v>
      </c>
      <c r="U297" s="138">
        <v>288</v>
      </c>
      <c r="V297" s="139">
        <f t="shared" si="87"/>
        <v>288</v>
      </c>
      <c r="W297" s="27">
        <f t="shared" si="90"/>
        <v>2049353.951989678</v>
      </c>
      <c r="X297" s="27">
        <f t="shared" si="91"/>
        <v>11954.564719939772</v>
      </c>
      <c r="Y297" s="27">
        <f t="shared" si="92"/>
        <v>22599.583623429055</v>
      </c>
      <c r="Z297" s="52">
        <f t="shared" si="88"/>
        <v>2026754.3683662489</v>
      </c>
    </row>
    <row r="298" spans="14:26" ht="12" customHeight="1" x14ac:dyDescent="0.35">
      <c r="N298"/>
      <c r="O298"/>
      <c r="P298"/>
      <c r="Q298"/>
      <c r="R298"/>
      <c r="S298"/>
      <c r="T298" s="234">
        <f t="shared" si="89"/>
        <v>25</v>
      </c>
      <c r="U298" s="138">
        <v>289</v>
      </c>
      <c r="V298" s="139">
        <f t="shared" si="87"/>
        <v>289</v>
      </c>
      <c r="W298" s="27">
        <f t="shared" si="90"/>
        <v>2026754.3683662489</v>
      </c>
      <c r="X298" s="27">
        <f t="shared" si="91"/>
        <v>11822.733815469768</v>
      </c>
      <c r="Y298" s="27">
        <f t="shared" si="92"/>
        <v>22731.414527899058</v>
      </c>
      <c r="Z298" s="52">
        <f t="shared" si="88"/>
        <v>2004022.9538383498</v>
      </c>
    </row>
    <row r="299" spans="14:26" ht="12" customHeight="1" x14ac:dyDescent="0.35">
      <c r="N299"/>
      <c r="O299"/>
      <c r="P299"/>
      <c r="Q299"/>
      <c r="R299"/>
      <c r="S299"/>
      <c r="T299" s="234">
        <f t="shared" si="89"/>
        <v>25</v>
      </c>
      <c r="U299" s="138">
        <v>290</v>
      </c>
      <c r="V299" s="139">
        <f t="shared" si="87"/>
        <v>290</v>
      </c>
      <c r="W299" s="27">
        <f t="shared" si="90"/>
        <v>2004022.9538383498</v>
      </c>
      <c r="X299" s="27">
        <f t="shared" si="91"/>
        <v>11690.133897390358</v>
      </c>
      <c r="Y299" s="27">
        <f t="shared" si="92"/>
        <v>22864.014445978468</v>
      </c>
      <c r="Z299" s="52">
        <f t="shared" si="88"/>
        <v>1981158.9393923713</v>
      </c>
    </row>
    <row r="300" spans="14:26" ht="12" customHeight="1" x14ac:dyDescent="0.35">
      <c r="N300"/>
      <c r="O300"/>
      <c r="P300"/>
      <c r="Q300"/>
      <c r="R300"/>
      <c r="S300"/>
      <c r="T300" s="234">
        <f t="shared" si="89"/>
        <v>25</v>
      </c>
      <c r="U300" s="138">
        <v>291</v>
      </c>
      <c r="V300" s="139">
        <f t="shared" si="87"/>
        <v>291</v>
      </c>
      <c r="W300" s="27">
        <f t="shared" si="90"/>
        <v>1981158.9393923713</v>
      </c>
      <c r="X300" s="27">
        <f t="shared" si="91"/>
        <v>11556.760479788816</v>
      </c>
      <c r="Y300" s="27">
        <f t="shared" si="92"/>
        <v>22997.38786358001</v>
      </c>
      <c r="Z300" s="52">
        <f t="shared" si="88"/>
        <v>1958161.5515287914</v>
      </c>
    </row>
    <row r="301" spans="14:26" ht="12" customHeight="1" x14ac:dyDescent="0.35">
      <c r="N301"/>
      <c r="O301"/>
      <c r="P301"/>
      <c r="Q301"/>
      <c r="R301"/>
      <c r="S301"/>
      <c r="T301" s="234">
        <f t="shared" si="89"/>
        <v>25</v>
      </c>
      <c r="U301" s="138">
        <v>292</v>
      </c>
      <c r="V301" s="139">
        <f t="shared" si="87"/>
        <v>292</v>
      </c>
      <c r="W301" s="27">
        <f t="shared" si="90"/>
        <v>1958161.5515287914</v>
      </c>
      <c r="X301" s="27">
        <f t="shared" si="91"/>
        <v>11422.6090505846</v>
      </c>
      <c r="Y301" s="27">
        <f t="shared" si="92"/>
        <v>23131.539292784226</v>
      </c>
      <c r="Z301" s="52">
        <f t="shared" si="88"/>
        <v>1935030.0122360073</v>
      </c>
    </row>
    <row r="302" spans="14:26" ht="12" customHeight="1" x14ac:dyDescent="0.35">
      <c r="N302"/>
      <c r="O302"/>
      <c r="P302"/>
      <c r="Q302"/>
      <c r="R302"/>
      <c r="S302"/>
      <c r="T302" s="234">
        <f t="shared" si="89"/>
        <v>25</v>
      </c>
      <c r="U302" s="138">
        <v>293</v>
      </c>
      <c r="V302" s="139">
        <f t="shared" si="87"/>
        <v>293</v>
      </c>
      <c r="W302" s="27">
        <f t="shared" si="90"/>
        <v>1935030.0122360073</v>
      </c>
      <c r="X302" s="27">
        <f t="shared" si="91"/>
        <v>11287.675071376692</v>
      </c>
      <c r="Y302" s="27">
        <f t="shared" si="92"/>
        <v>23266.473271992134</v>
      </c>
      <c r="Z302" s="52">
        <f t="shared" si="88"/>
        <v>1911763.5389640152</v>
      </c>
    </row>
    <row r="303" spans="14:26" ht="12" customHeight="1" x14ac:dyDescent="0.35">
      <c r="N303"/>
      <c r="O303"/>
      <c r="P303"/>
      <c r="Q303"/>
      <c r="R303"/>
      <c r="S303"/>
      <c r="T303" s="234">
        <f t="shared" si="89"/>
        <v>25</v>
      </c>
      <c r="U303" s="138">
        <v>294</v>
      </c>
      <c r="V303" s="139">
        <f t="shared" si="87"/>
        <v>294</v>
      </c>
      <c r="W303" s="27">
        <f t="shared" si="90"/>
        <v>1911763.5389640152</v>
      </c>
      <c r="X303" s="27">
        <f t="shared" si="91"/>
        <v>11151.953977290072</v>
      </c>
      <c r="Y303" s="27">
        <f t="shared" si="92"/>
        <v>23402.194366078755</v>
      </c>
      <c r="Z303" s="52">
        <f t="shared" si="88"/>
        <v>1888361.3445979364</v>
      </c>
    </row>
    <row r="304" spans="14:26" ht="12" customHeight="1" x14ac:dyDescent="0.35">
      <c r="N304"/>
      <c r="O304"/>
      <c r="P304"/>
      <c r="Q304"/>
      <c r="R304"/>
      <c r="S304"/>
      <c r="T304" s="234">
        <f t="shared" si="89"/>
        <v>25</v>
      </c>
      <c r="U304" s="138">
        <v>295</v>
      </c>
      <c r="V304" s="139">
        <f t="shared" si="87"/>
        <v>295</v>
      </c>
      <c r="W304" s="27">
        <f t="shared" si="90"/>
        <v>1888361.3445979364</v>
      </c>
      <c r="X304" s="27">
        <f t="shared" si="91"/>
        <v>11015.441176821278</v>
      </c>
      <c r="Y304" s="27">
        <f t="shared" si="92"/>
        <v>23538.707166547549</v>
      </c>
      <c r="Z304" s="52">
        <f t="shared" si="88"/>
        <v>1864822.6374313887</v>
      </c>
    </row>
    <row r="305" spans="14:26" ht="12" customHeight="1" x14ac:dyDescent="0.35">
      <c r="N305"/>
      <c r="O305"/>
      <c r="P305"/>
      <c r="Q305"/>
      <c r="R305"/>
      <c r="S305"/>
      <c r="T305" s="234">
        <f t="shared" si="89"/>
        <v>25</v>
      </c>
      <c r="U305" s="138">
        <v>296</v>
      </c>
      <c r="V305" s="139">
        <f t="shared" si="87"/>
        <v>296</v>
      </c>
      <c r="W305" s="27">
        <f t="shared" si="90"/>
        <v>1864822.6374313887</v>
      </c>
      <c r="X305" s="27">
        <f t="shared" si="91"/>
        <v>10878.132051683086</v>
      </c>
      <c r="Y305" s="27">
        <f t="shared" si="92"/>
        <v>23676.016291685741</v>
      </c>
      <c r="Z305" s="52">
        <f t="shared" si="88"/>
        <v>1841146.6211397031</v>
      </c>
    </row>
    <row r="306" spans="14:26" ht="12" customHeight="1" x14ac:dyDescent="0.35">
      <c r="N306"/>
      <c r="O306"/>
      <c r="P306"/>
      <c r="Q306"/>
      <c r="R306"/>
      <c r="S306"/>
      <c r="T306" s="234">
        <f t="shared" si="89"/>
        <v>25</v>
      </c>
      <c r="U306" s="138">
        <v>297</v>
      </c>
      <c r="V306" s="139">
        <f t="shared" si="87"/>
        <v>297</v>
      </c>
      <c r="W306" s="27">
        <f t="shared" si="90"/>
        <v>1841146.6211397031</v>
      </c>
      <c r="X306" s="27">
        <f t="shared" si="91"/>
        <v>10740.021956648252</v>
      </c>
      <c r="Y306" s="27">
        <f t="shared" si="92"/>
        <v>23814.126386720574</v>
      </c>
      <c r="Z306" s="52">
        <f t="shared" si="88"/>
        <v>1817332.4947529824</v>
      </c>
    </row>
    <row r="307" spans="14:26" ht="12" customHeight="1" x14ac:dyDescent="0.35">
      <c r="N307"/>
      <c r="O307"/>
      <c r="P307"/>
      <c r="Q307"/>
      <c r="R307"/>
      <c r="S307"/>
      <c r="T307" s="234">
        <f t="shared" si="89"/>
        <v>25</v>
      </c>
      <c r="U307" s="138">
        <v>298</v>
      </c>
      <c r="V307" s="139">
        <f t="shared" si="87"/>
        <v>298</v>
      </c>
      <c r="W307" s="27">
        <f t="shared" si="90"/>
        <v>1817332.4947529824</v>
      </c>
      <c r="X307" s="27">
        <f t="shared" si="91"/>
        <v>10601.106219392379</v>
      </c>
      <c r="Y307" s="27">
        <f t="shared" si="92"/>
        <v>23953.042123976447</v>
      </c>
      <c r="Z307" s="52">
        <f t="shared" si="88"/>
        <v>1793379.452629006</v>
      </c>
    </row>
    <row r="308" spans="14:26" ht="12" customHeight="1" x14ac:dyDescent="0.35">
      <c r="N308"/>
      <c r="O308"/>
      <c r="P308"/>
      <c r="Q308"/>
      <c r="R308"/>
      <c r="S308"/>
      <c r="T308" s="234">
        <f t="shared" si="89"/>
        <v>25</v>
      </c>
      <c r="U308" s="138">
        <v>299</v>
      </c>
      <c r="V308" s="139">
        <f t="shared" si="87"/>
        <v>299</v>
      </c>
      <c r="W308" s="27">
        <f t="shared" si="90"/>
        <v>1793379.452629006</v>
      </c>
      <c r="X308" s="27">
        <f t="shared" si="91"/>
        <v>10461.380140335848</v>
      </c>
      <c r="Y308" s="27">
        <f t="shared" si="92"/>
        <v>24092.768203032978</v>
      </c>
      <c r="Z308" s="52">
        <f t="shared" si="88"/>
        <v>1769286.6844259731</v>
      </c>
    </row>
    <row r="309" spans="14:26" ht="12" customHeight="1" x14ac:dyDescent="0.35">
      <c r="N309"/>
      <c r="O309"/>
      <c r="P309"/>
      <c r="Q309"/>
      <c r="R309"/>
      <c r="S309"/>
      <c r="T309" s="234">
        <f t="shared" si="89"/>
        <v>25</v>
      </c>
      <c r="U309" s="138">
        <v>300</v>
      </c>
      <c r="V309" s="139">
        <f t="shared" si="87"/>
        <v>300</v>
      </c>
      <c r="W309" s="27">
        <f t="shared" si="90"/>
        <v>1769286.6844259731</v>
      </c>
      <c r="X309" s="27">
        <f t="shared" si="91"/>
        <v>10320.838992484827</v>
      </c>
      <c r="Y309" s="27">
        <f t="shared" si="92"/>
        <v>24233.309350883999</v>
      </c>
      <c r="Z309" s="52">
        <f t="shared" si="88"/>
        <v>1745053.375075089</v>
      </c>
    </row>
    <row r="310" spans="14:26" ht="12" customHeight="1" x14ac:dyDescent="0.35">
      <c r="N310"/>
      <c r="O310"/>
      <c r="P310"/>
      <c r="Q310"/>
      <c r="R310"/>
      <c r="S310"/>
      <c r="T310" s="234">
        <f t="shared" si="89"/>
        <v>26</v>
      </c>
      <c r="U310" s="138">
        <v>301</v>
      </c>
      <c r="V310" s="139">
        <f t="shared" si="87"/>
        <v>301</v>
      </c>
      <c r="W310" s="27">
        <f t="shared" si="90"/>
        <v>1745053.375075089</v>
      </c>
      <c r="X310" s="27">
        <f t="shared" si="91"/>
        <v>10179.478021271334</v>
      </c>
      <c r="Y310" s="27">
        <f t="shared" si="92"/>
        <v>24374.670322097492</v>
      </c>
      <c r="Z310" s="52">
        <f t="shared" si="88"/>
        <v>1720678.7047529914</v>
      </c>
    </row>
    <row r="311" spans="14:26" ht="12" customHeight="1" x14ac:dyDescent="0.35">
      <c r="N311"/>
      <c r="O311"/>
      <c r="P311"/>
      <c r="Q311"/>
      <c r="R311"/>
      <c r="S311"/>
      <c r="T311" s="234">
        <f t="shared" si="89"/>
        <v>26</v>
      </c>
      <c r="U311" s="138">
        <v>302</v>
      </c>
      <c r="V311" s="139">
        <f t="shared" si="87"/>
        <v>302</v>
      </c>
      <c r="W311" s="27">
        <f t="shared" si="90"/>
        <v>1720678.7047529914</v>
      </c>
      <c r="X311" s="27">
        <f t="shared" si="91"/>
        <v>10037.292444392435</v>
      </c>
      <c r="Y311" s="27">
        <f t="shared" si="92"/>
        <v>24516.855898976391</v>
      </c>
      <c r="Z311" s="52">
        <f t="shared" si="88"/>
        <v>1696161.8488540151</v>
      </c>
    </row>
    <row r="312" spans="14:26" ht="12" customHeight="1" x14ac:dyDescent="0.35">
      <c r="N312"/>
      <c r="O312"/>
      <c r="P312"/>
      <c r="Q312"/>
      <c r="R312"/>
      <c r="S312"/>
      <c r="T312" s="234">
        <f t="shared" si="89"/>
        <v>26</v>
      </c>
      <c r="U312" s="138">
        <v>303</v>
      </c>
      <c r="V312" s="139">
        <f t="shared" si="87"/>
        <v>303</v>
      </c>
      <c r="W312" s="27">
        <f t="shared" si="90"/>
        <v>1696161.8488540151</v>
      </c>
      <c r="X312" s="27">
        <f t="shared" si="91"/>
        <v>9894.277451648406</v>
      </c>
      <c r="Y312" s="27">
        <f t="shared" si="92"/>
        <v>24659.87089172042</v>
      </c>
      <c r="Z312" s="52">
        <f t="shared" si="88"/>
        <v>1671501.9779622946</v>
      </c>
    </row>
    <row r="313" spans="14:26" ht="12" customHeight="1" x14ac:dyDescent="0.35">
      <c r="N313"/>
      <c r="O313"/>
      <c r="P313"/>
      <c r="Q313"/>
      <c r="R313"/>
      <c r="S313"/>
      <c r="T313" s="234">
        <f t="shared" si="89"/>
        <v>26</v>
      </c>
      <c r="U313" s="138">
        <v>304</v>
      </c>
      <c r="V313" s="139">
        <f t="shared" si="87"/>
        <v>304</v>
      </c>
      <c r="W313" s="27">
        <f t="shared" si="90"/>
        <v>1671501.9779622946</v>
      </c>
      <c r="X313" s="27">
        <f t="shared" si="91"/>
        <v>9750.428204780037</v>
      </c>
      <c r="Y313" s="27">
        <f t="shared" si="92"/>
        <v>24803.720138588789</v>
      </c>
      <c r="Z313" s="52">
        <f t="shared" si="88"/>
        <v>1646698.2578237059</v>
      </c>
    </row>
    <row r="314" spans="14:26" ht="12" customHeight="1" x14ac:dyDescent="0.35">
      <c r="N314"/>
      <c r="O314"/>
      <c r="P314"/>
      <c r="Q314"/>
      <c r="R314"/>
      <c r="S314"/>
      <c r="T314" s="234">
        <f t="shared" si="89"/>
        <v>26</v>
      </c>
      <c r="U314" s="138">
        <v>305</v>
      </c>
      <c r="V314" s="139">
        <f t="shared" si="87"/>
        <v>305</v>
      </c>
      <c r="W314" s="27">
        <f t="shared" si="90"/>
        <v>1646698.2578237059</v>
      </c>
      <c r="X314" s="27">
        <f t="shared" si="91"/>
        <v>9605.7398373049327</v>
      </c>
      <c r="Y314" s="27">
        <f t="shared" si="92"/>
        <v>24948.408506063894</v>
      </c>
      <c r="Z314" s="52">
        <f t="shared" si="88"/>
        <v>1621749.8493176419</v>
      </c>
    </row>
    <row r="315" spans="14:26" ht="12" customHeight="1" x14ac:dyDescent="0.35">
      <c r="N315"/>
      <c r="O315"/>
      <c r="P315"/>
      <c r="Q315"/>
      <c r="R315"/>
      <c r="S315"/>
      <c r="T315" s="234">
        <f t="shared" si="89"/>
        <v>26</v>
      </c>
      <c r="U315" s="138">
        <v>306</v>
      </c>
      <c r="V315" s="139">
        <f t="shared" si="87"/>
        <v>306</v>
      </c>
      <c r="W315" s="27">
        <f t="shared" si="90"/>
        <v>1621749.8493176419</v>
      </c>
      <c r="X315" s="27">
        <f t="shared" si="91"/>
        <v>9460.2074543528979</v>
      </c>
      <c r="Y315" s="27">
        <f t="shared" si="92"/>
        <v>25093.940889015928</v>
      </c>
      <c r="Z315" s="52">
        <f t="shared" si="88"/>
        <v>1596655.9084286259</v>
      </c>
    </row>
    <row r="316" spans="14:26" ht="12" customHeight="1" x14ac:dyDescent="0.35">
      <c r="N316"/>
      <c r="O316"/>
      <c r="P316"/>
      <c r="Q316"/>
      <c r="R316"/>
      <c r="S316"/>
      <c r="T316" s="234">
        <f t="shared" si="89"/>
        <v>26</v>
      </c>
      <c r="U316" s="138">
        <v>307</v>
      </c>
      <c r="V316" s="139">
        <f t="shared" si="87"/>
        <v>307</v>
      </c>
      <c r="W316" s="27">
        <f t="shared" si="90"/>
        <v>1596655.9084286259</v>
      </c>
      <c r="X316" s="27">
        <f t="shared" si="91"/>
        <v>9313.8261325003004</v>
      </c>
      <c r="Y316" s="27">
        <f t="shared" si="92"/>
        <v>25240.322210868526</v>
      </c>
      <c r="Z316" s="52">
        <f t="shared" si="88"/>
        <v>1571415.5862177573</v>
      </c>
    </row>
    <row r="317" spans="14:26" ht="12" customHeight="1" x14ac:dyDescent="0.35">
      <c r="N317"/>
      <c r="O317"/>
      <c r="P317"/>
      <c r="Q317"/>
      <c r="R317"/>
      <c r="S317"/>
      <c r="T317" s="234">
        <f t="shared" si="89"/>
        <v>26</v>
      </c>
      <c r="U317" s="138">
        <v>308</v>
      </c>
      <c r="V317" s="139">
        <f t="shared" si="87"/>
        <v>308</v>
      </c>
      <c r="W317" s="27">
        <f t="shared" si="90"/>
        <v>1571415.5862177573</v>
      </c>
      <c r="X317" s="27">
        <f t="shared" si="91"/>
        <v>9166.5909196035718</v>
      </c>
      <c r="Y317" s="27">
        <f t="shared" si="92"/>
        <v>25387.557423765254</v>
      </c>
      <c r="Z317" s="52">
        <f t="shared" si="88"/>
        <v>1546028.028793992</v>
      </c>
    </row>
    <row r="318" spans="14:26" ht="12" customHeight="1" x14ac:dyDescent="0.35">
      <c r="N318"/>
      <c r="O318"/>
      <c r="P318"/>
      <c r="Q318"/>
      <c r="R318"/>
      <c r="S318"/>
      <c r="T318" s="234">
        <f t="shared" si="89"/>
        <v>26</v>
      </c>
      <c r="U318" s="138">
        <v>309</v>
      </c>
      <c r="V318" s="139">
        <f t="shared" si="87"/>
        <v>309</v>
      </c>
      <c r="W318" s="27">
        <f t="shared" si="90"/>
        <v>1546028.028793992</v>
      </c>
      <c r="X318" s="27">
        <f t="shared" si="91"/>
        <v>9018.4968346316055</v>
      </c>
      <c r="Y318" s="27">
        <f t="shared" si="92"/>
        <v>25535.651508737221</v>
      </c>
      <c r="Z318" s="52">
        <f t="shared" si="88"/>
        <v>1520492.3772852549</v>
      </c>
    </row>
    <row r="319" spans="14:26" ht="12" customHeight="1" x14ac:dyDescent="0.35">
      <c r="N319"/>
      <c r="O319"/>
      <c r="P319"/>
      <c r="Q319"/>
      <c r="R319"/>
      <c r="S319"/>
      <c r="T319" s="234">
        <f t="shared" si="89"/>
        <v>26</v>
      </c>
      <c r="U319" s="138">
        <v>310</v>
      </c>
      <c r="V319" s="139">
        <f t="shared" si="87"/>
        <v>310</v>
      </c>
      <c r="W319" s="27">
        <f t="shared" si="90"/>
        <v>1520492.3772852549</v>
      </c>
      <c r="X319" s="27">
        <f t="shared" si="91"/>
        <v>8869.5388674973037</v>
      </c>
      <c r="Y319" s="27">
        <f t="shared" si="92"/>
        <v>25684.609475871523</v>
      </c>
      <c r="Z319" s="52">
        <f t="shared" si="88"/>
        <v>1494807.7678093833</v>
      </c>
    </row>
    <row r="320" spans="14:26" ht="12" customHeight="1" x14ac:dyDescent="0.35">
      <c r="N320"/>
      <c r="O320"/>
      <c r="P320"/>
      <c r="Q320"/>
      <c r="R320"/>
      <c r="S320"/>
      <c r="T320" s="234">
        <f t="shared" si="89"/>
        <v>26</v>
      </c>
      <c r="U320" s="138">
        <v>311</v>
      </c>
      <c r="V320" s="139">
        <f t="shared" si="87"/>
        <v>311</v>
      </c>
      <c r="W320" s="27">
        <f t="shared" si="90"/>
        <v>1494807.7678093833</v>
      </c>
      <c r="X320" s="27">
        <f t="shared" si="91"/>
        <v>8719.7119788880518</v>
      </c>
      <c r="Y320" s="27">
        <f t="shared" si="92"/>
        <v>25834.436364480775</v>
      </c>
      <c r="Z320" s="52">
        <f t="shared" si="88"/>
        <v>1468973.3314449026</v>
      </c>
    </row>
    <row r="321" spans="14:26" ht="12" customHeight="1" x14ac:dyDescent="0.35">
      <c r="N321"/>
      <c r="O321"/>
      <c r="P321"/>
      <c r="Q321"/>
      <c r="R321"/>
      <c r="S321"/>
      <c r="T321" s="234">
        <f t="shared" si="89"/>
        <v>26</v>
      </c>
      <c r="U321" s="138">
        <v>312</v>
      </c>
      <c r="V321" s="139">
        <f t="shared" si="87"/>
        <v>312</v>
      </c>
      <c r="W321" s="27">
        <f t="shared" si="90"/>
        <v>1468973.3314449026</v>
      </c>
      <c r="X321" s="27">
        <f t="shared" si="91"/>
        <v>8569.0111000952493</v>
      </c>
      <c r="Y321" s="27">
        <f t="shared" si="92"/>
        <v>25985.137243273577</v>
      </c>
      <c r="Z321" s="52">
        <f t="shared" si="88"/>
        <v>1442988.1942016289</v>
      </c>
    </row>
    <row r="322" spans="14:26" ht="12" customHeight="1" x14ac:dyDescent="0.35">
      <c r="N322"/>
      <c r="O322"/>
      <c r="P322"/>
      <c r="Q322"/>
      <c r="R322"/>
      <c r="S322"/>
      <c r="T322" s="234">
        <f t="shared" si="89"/>
        <v>27</v>
      </c>
      <c r="U322" s="138">
        <v>313</v>
      </c>
      <c r="V322" s="139">
        <f t="shared" si="87"/>
        <v>313</v>
      </c>
      <c r="W322" s="27">
        <f t="shared" si="90"/>
        <v>1442988.1942016289</v>
      </c>
      <c r="X322" s="27">
        <f t="shared" si="91"/>
        <v>8417.4311328428194</v>
      </c>
      <c r="Y322" s="27">
        <f t="shared" si="92"/>
        <v>26136.717210526007</v>
      </c>
      <c r="Z322" s="52">
        <f t="shared" si="88"/>
        <v>1416851.4769911028</v>
      </c>
    </row>
    <row r="323" spans="14:26" ht="12" customHeight="1" x14ac:dyDescent="0.35">
      <c r="N323"/>
      <c r="O323"/>
      <c r="P323"/>
      <c r="Q323"/>
      <c r="R323"/>
      <c r="S323"/>
      <c r="T323" s="234">
        <f t="shared" si="89"/>
        <v>27</v>
      </c>
      <c r="U323" s="138">
        <v>314</v>
      </c>
      <c r="V323" s="139">
        <f t="shared" si="87"/>
        <v>314</v>
      </c>
      <c r="W323" s="27">
        <f t="shared" si="90"/>
        <v>1416851.4769911028</v>
      </c>
      <c r="X323" s="27">
        <f t="shared" si="91"/>
        <v>8264.9669491147506</v>
      </c>
      <c r="Y323" s="27">
        <f t="shared" si="92"/>
        <v>26289.181394254076</v>
      </c>
      <c r="Z323" s="52">
        <f t="shared" si="88"/>
        <v>1390562.2955968487</v>
      </c>
    </row>
    <row r="324" spans="14:26" ht="12" customHeight="1" x14ac:dyDescent="0.35">
      <c r="N324"/>
      <c r="O324"/>
      <c r="P324"/>
      <c r="Q324"/>
      <c r="R324"/>
      <c r="S324"/>
      <c r="T324" s="234">
        <f t="shared" si="89"/>
        <v>27</v>
      </c>
      <c r="U324" s="138">
        <v>315</v>
      </c>
      <c r="V324" s="139">
        <f t="shared" si="87"/>
        <v>315</v>
      </c>
      <c r="W324" s="27">
        <f t="shared" si="90"/>
        <v>1390562.2955968487</v>
      </c>
      <c r="X324" s="27">
        <f t="shared" si="91"/>
        <v>8111.6133909816017</v>
      </c>
      <c r="Y324" s="27">
        <f t="shared" si="92"/>
        <v>26442.534952387225</v>
      </c>
      <c r="Z324" s="52">
        <f t="shared" si="88"/>
        <v>1364119.7606444615</v>
      </c>
    </row>
    <row r="325" spans="14:26" ht="12" customHeight="1" x14ac:dyDescent="0.35">
      <c r="N325"/>
      <c r="O325"/>
      <c r="P325"/>
      <c r="Q325"/>
      <c r="R325"/>
      <c r="S325"/>
      <c r="T325" s="234">
        <f t="shared" si="89"/>
        <v>27</v>
      </c>
      <c r="U325" s="138">
        <v>316</v>
      </c>
      <c r="V325" s="139">
        <f t="shared" si="87"/>
        <v>316</v>
      </c>
      <c r="W325" s="27">
        <f t="shared" si="90"/>
        <v>1364119.7606444615</v>
      </c>
      <c r="X325" s="27">
        <f t="shared" si="91"/>
        <v>7957.3652704260094</v>
      </c>
      <c r="Y325" s="27">
        <f t="shared" si="92"/>
        <v>26596.783072942817</v>
      </c>
      <c r="Z325" s="52">
        <f t="shared" si="88"/>
        <v>1337522.9775715186</v>
      </c>
    </row>
    <row r="326" spans="14:26" ht="12" customHeight="1" x14ac:dyDescent="0.35">
      <c r="N326"/>
      <c r="O326"/>
      <c r="P326"/>
      <c r="Q326"/>
      <c r="R326"/>
      <c r="S326"/>
      <c r="T326" s="234">
        <f t="shared" si="89"/>
        <v>27</v>
      </c>
      <c r="U326" s="138">
        <v>317</v>
      </c>
      <c r="V326" s="139">
        <f t="shared" si="87"/>
        <v>317</v>
      </c>
      <c r="W326" s="27">
        <f t="shared" si="90"/>
        <v>1337522.9775715186</v>
      </c>
      <c r="X326" s="27">
        <f t="shared" si="91"/>
        <v>7802.2173691671815</v>
      </c>
      <c r="Y326" s="27">
        <f t="shared" si="92"/>
        <v>26751.930974201645</v>
      </c>
      <c r="Z326" s="52">
        <f t="shared" si="88"/>
        <v>1310771.0465973171</v>
      </c>
    </row>
    <row r="327" spans="14:26" ht="12" customHeight="1" x14ac:dyDescent="0.35">
      <c r="N327"/>
      <c r="O327"/>
      <c r="P327"/>
      <c r="Q327"/>
      <c r="R327"/>
      <c r="S327"/>
      <c r="T327" s="234">
        <f t="shared" si="89"/>
        <v>27</v>
      </c>
      <c r="U327" s="138">
        <v>318</v>
      </c>
      <c r="V327" s="139">
        <f t="shared" si="87"/>
        <v>318</v>
      </c>
      <c r="W327" s="27">
        <f t="shared" si="90"/>
        <v>1310771.0465973171</v>
      </c>
      <c r="X327" s="27">
        <f t="shared" si="91"/>
        <v>7646.1644384843312</v>
      </c>
      <c r="Y327" s="27">
        <f t="shared" si="92"/>
        <v>26907.983904884495</v>
      </c>
      <c r="Z327" s="52">
        <f t="shared" si="88"/>
        <v>1283863.0626924327</v>
      </c>
    </row>
    <row r="328" spans="14:26" ht="12" customHeight="1" x14ac:dyDescent="0.35">
      <c r="N328"/>
      <c r="O328"/>
      <c r="P328"/>
      <c r="Q328"/>
      <c r="R328"/>
      <c r="S328"/>
      <c r="T328" s="234">
        <f t="shared" si="89"/>
        <v>27</v>
      </c>
      <c r="U328" s="138">
        <v>319</v>
      </c>
      <c r="V328" s="139">
        <f t="shared" si="87"/>
        <v>319</v>
      </c>
      <c r="W328" s="27">
        <f t="shared" si="90"/>
        <v>1283863.0626924327</v>
      </c>
      <c r="X328" s="27">
        <f t="shared" si="91"/>
        <v>7489.2011990391766</v>
      </c>
      <c r="Y328" s="27">
        <f t="shared" si="92"/>
        <v>27064.94714432965</v>
      </c>
      <c r="Z328" s="52">
        <f t="shared" si="88"/>
        <v>1256798.1155481031</v>
      </c>
    </row>
    <row r="329" spans="14:26" ht="12" customHeight="1" x14ac:dyDescent="0.35">
      <c r="N329"/>
      <c r="O329"/>
      <c r="P329"/>
      <c r="Q329"/>
      <c r="R329"/>
      <c r="S329"/>
      <c r="T329" s="234">
        <f t="shared" si="89"/>
        <v>27</v>
      </c>
      <c r="U329" s="138">
        <v>320</v>
      </c>
      <c r="V329" s="139">
        <f t="shared" si="87"/>
        <v>320</v>
      </c>
      <c r="W329" s="27">
        <f t="shared" si="90"/>
        <v>1256798.1155481031</v>
      </c>
      <c r="X329" s="27">
        <f t="shared" si="91"/>
        <v>7331.3223406972502</v>
      </c>
      <c r="Y329" s="27">
        <f t="shared" si="92"/>
        <v>27222.826002671576</v>
      </c>
      <c r="Z329" s="52">
        <f t="shared" si="88"/>
        <v>1229575.2895454315</v>
      </c>
    </row>
    <row r="330" spans="14:26" ht="12" customHeight="1" x14ac:dyDescent="0.35">
      <c r="N330"/>
      <c r="O330"/>
      <c r="P330"/>
      <c r="Q330"/>
      <c r="R330"/>
      <c r="S330"/>
      <c r="T330" s="234">
        <f t="shared" si="89"/>
        <v>27</v>
      </c>
      <c r="U330" s="138">
        <v>321</v>
      </c>
      <c r="V330" s="139">
        <f t="shared" ref="V330:V369" si="93">U330</f>
        <v>321</v>
      </c>
      <c r="W330" s="27">
        <f t="shared" si="90"/>
        <v>1229575.2895454315</v>
      </c>
      <c r="X330" s="27">
        <f t="shared" si="91"/>
        <v>7172.5225223483321</v>
      </c>
      <c r="Y330" s="27">
        <f t="shared" si="92"/>
        <v>27381.625821020494</v>
      </c>
      <c r="Z330" s="52">
        <f t="shared" ref="Z330:Z369" si="94">W330-Y330</f>
        <v>1202193.663724411</v>
      </c>
    </row>
    <row r="331" spans="14:26" ht="12" customHeight="1" x14ac:dyDescent="0.35">
      <c r="N331"/>
      <c r="O331"/>
      <c r="P331"/>
      <c r="Q331"/>
      <c r="R331"/>
      <c r="S331"/>
      <c r="T331" s="234">
        <f t="shared" ref="T331:T369" si="95">ROUNDUP(U331/12,0)</f>
        <v>27</v>
      </c>
      <c r="U331" s="138">
        <v>322</v>
      </c>
      <c r="V331" s="139">
        <f t="shared" si="93"/>
        <v>322</v>
      </c>
      <c r="W331" s="27">
        <f t="shared" ref="W331:W369" si="96">Z330</f>
        <v>1202193.663724411</v>
      </c>
      <c r="X331" s="27">
        <f t="shared" ref="X331:X369" si="97">IF(ROUND(W331,0)=0,0,$D$11/12-Y331)</f>
        <v>7012.7963717257153</v>
      </c>
      <c r="Y331" s="27">
        <f t="shared" ref="Y331:Y369" si="98">IFERROR(-PPMT($E$10,V331,$E$9,$E$6),0)</f>
        <v>27541.351971643111</v>
      </c>
      <c r="Z331" s="52">
        <f t="shared" si="94"/>
        <v>1174652.311752768</v>
      </c>
    </row>
    <row r="332" spans="14:26" ht="12" customHeight="1" x14ac:dyDescent="0.35">
      <c r="N332"/>
      <c r="O332"/>
      <c r="P332"/>
      <c r="Q332"/>
      <c r="R332"/>
      <c r="S332"/>
      <c r="T332" s="234">
        <f t="shared" si="95"/>
        <v>27</v>
      </c>
      <c r="U332" s="138">
        <v>323</v>
      </c>
      <c r="V332" s="139">
        <f t="shared" si="93"/>
        <v>323</v>
      </c>
      <c r="W332" s="27">
        <f t="shared" si="96"/>
        <v>1174652.311752768</v>
      </c>
      <c r="X332" s="27">
        <f t="shared" si="97"/>
        <v>6852.1384852244628</v>
      </c>
      <c r="Y332" s="27">
        <f t="shared" si="98"/>
        <v>27702.009858144364</v>
      </c>
      <c r="Z332" s="52">
        <f t="shared" si="94"/>
        <v>1146950.3018946236</v>
      </c>
    </row>
    <row r="333" spans="14:26" ht="12" customHeight="1" x14ac:dyDescent="0.35">
      <c r="N333"/>
      <c r="O333"/>
      <c r="P333"/>
      <c r="Q333"/>
      <c r="R333"/>
      <c r="S333"/>
      <c r="T333" s="234">
        <f t="shared" si="95"/>
        <v>27</v>
      </c>
      <c r="U333" s="138">
        <v>324</v>
      </c>
      <c r="V333" s="139">
        <f t="shared" si="93"/>
        <v>324</v>
      </c>
      <c r="W333" s="27">
        <f t="shared" si="96"/>
        <v>1146950.3018946236</v>
      </c>
      <c r="X333" s="27">
        <f t="shared" si="97"/>
        <v>6690.5434277186214</v>
      </c>
      <c r="Y333" s="27">
        <f t="shared" si="98"/>
        <v>27863.604915650205</v>
      </c>
      <c r="Z333" s="52">
        <f t="shared" si="94"/>
        <v>1119086.6969789735</v>
      </c>
    </row>
    <row r="334" spans="14:26" ht="12" customHeight="1" x14ac:dyDescent="0.35">
      <c r="N334"/>
      <c r="O334"/>
      <c r="P334"/>
      <c r="Q334"/>
      <c r="R334"/>
      <c r="S334"/>
      <c r="T334" s="234">
        <f t="shared" si="95"/>
        <v>28</v>
      </c>
      <c r="U334" s="138">
        <v>325</v>
      </c>
      <c r="V334" s="139">
        <f t="shared" si="93"/>
        <v>325</v>
      </c>
      <c r="W334" s="27">
        <f t="shared" si="96"/>
        <v>1119086.6969789735</v>
      </c>
      <c r="X334" s="27">
        <f t="shared" si="97"/>
        <v>6528.005732377329</v>
      </c>
      <c r="Y334" s="27">
        <f t="shared" si="98"/>
        <v>28026.142610991497</v>
      </c>
      <c r="Z334" s="52">
        <f t="shared" si="94"/>
        <v>1091060.5543679819</v>
      </c>
    </row>
    <row r="335" spans="14:26" ht="12" customHeight="1" x14ac:dyDescent="0.35">
      <c r="N335"/>
      <c r="O335"/>
      <c r="P335"/>
      <c r="Q335"/>
      <c r="R335"/>
      <c r="S335"/>
      <c r="T335" s="234">
        <f t="shared" si="95"/>
        <v>28</v>
      </c>
      <c r="U335" s="138">
        <v>326</v>
      </c>
      <c r="V335" s="139">
        <f t="shared" si="93"/>
        <v>326</v>
      </c>
      <c r="W335" s="27">
        <f t="shared" si="96"/>
        <v>1091060.5543679819</v>
      </c>
      <c r="X335" s="27">
        <f t="shared" si="97"/>
        <v>6364.5199004798815</v>
      </c>
      <c r="Y335" s="27">
        <f t="shared" si="98"/>
        <v>28189.628442888945</v>
      </c>
      <c r="Z335" s="52">
        <f t="shared" si="94"/>
        <v>1062870.925925093</v>
      </c>
    </row>
    <row r="336" spans="14:26" ht="12" customHeight="1" x14ac:dyDescent="0.35">
      <c r="N336"/>
      <c r="O336"/>
      <c r="P336"/>
      <c r="Q336"/>
      <c r="R336"/>
      <c r="S336"/>
      <c r="T336" s="234">
        <f t="shared" si="95"/>
        <v>28</v>
      </c>
      <c r="U336" s="138">
        <v>327</v>
      </c>
      <c r="V336" s="139">
        <f t="shared" si="93"/>
        <v>327</v>
      </c>
      <c r="W336" s="27">
        <f t="shared" si="96"/>
        <v>1062870.925925093</v>
      </c>
      <c r="X336" s="27">
        <f t="shared" si="97"/>
        <v>6200.0804012296903</v>
      </c>
      <c r="Y336" s="27">
        <f t="shared" si="98"/>
        <v>28354.067942139136</v>
      </c>
      <c r="Z336" s="52">
        <f t="shared" si="94"/>
        <v>1034516.8579829539</v>
      </c>
    </row>
    <row r="337" spans="14:26" ht="12" customHeight="1" x14ac:dyDescent="0.35">
      <c r="N337"/>
      <c r="O337"/>
      <c r="P337"/>
      <c r="Q337"/>
      <c r="R337"/>
      <c r="S337"/>
      <c r="T337" s="234">
        <f t="shared" si="95"/>
        <v>28</v>
      </c>
      <c r="U337" s="138">
        <v>328</v>
      </c>
      <c r="V337" s="139">
        <f t="shared" si="93"/>
        <v>328</v>
      </c>
      <c r="W337" s="27">
        <f t="shared" si="96"/>
        <v>1034516.8579829539</v>
      </c>
      <c r="X337" s="27">
        <f t="shared" si="97"/>
        <v>6034.6816715672139</v>
      </c>
      <c r="Y337" s="27">
        <f t="shared" si="98"/>
        <v>28519.466671801612</v>
      </c>
      <c r="Z337" s="52">
        <f t="shared" si="94"/>
        <v>1005997.3913111523</v>
      </c>
    </row>
    <row r="338" spans="14:26" ht="12" customHeight="1" x14ac:dyDescent="0.35">
      <c r="N338"/>
      <c r="O338"/>
      <c r="P338"/>
      <c r="Q338"/>
      <c r="R338"/>
      <c r="S338"/>
      <c r="T338" s="234">
        <f t="shared" si="95"/>
        <v>28</v>
      </c>
      <c r="U338" s="138">
        <v>329</v>
      </c>
      <c r="V338" s="139">
        <f t="shared" si="93"/>
        <v>329</v>
      </c>
      <c r="W338" s="27">
        <f t="shared" si="96"/>
        <v>1005997.3913111523</v>
      </c>
      <c r="X338" s="27">
        <f t="shared" si="97"/>
        <v>5868.3181159816995</v>
      </c>
      <c r="Y338" s="27">
        <f t="shared" si="98"/>
        <v>28685.830227387127</v>
      </c>
      <c r="Z338" s="52">
        <f t="shared" si="94"/>
        <v>977311.56108376512</v>
      </c>
    </row>
    <row r="339" spans="14:26" ht="12" customHeight="1" x14ac:dyDescent="0.35">
      <c r="N339"/>
      <c r="O339"/>
      <c r="P339"/>
      <c r="Q339"/>
      <c r="R339"/>
      <c r="S339"/>
      <c r="T339" s="234">
        <f t="shared" si="95"/>
        <v>28</v>
      </c>
      <c r="U339" s="138">
        <v>330</v>
      </c>
      <c r="V339" s="139">
        <f t="shared" si="93"/>
        <v>330</v>
      </c>
      <c r="W339" s="27">
        <f t="shared" si="96"/>
        <v>977311.56108376512</v>
      </c>
      <c r="X339" s="27">
        <f t="shared" si="97"/>
        <v>5700.9841063219465</v>
      </c>
      <c r="Y339" s="27">
        <f t="shared" si="98"/>
        <v>28853.16423704688</v>
      </c>
      <c r="Z339" s="52">
        <f t="shared" si="94"/>
        <v>948458.39684671827</v>
      </c>
    </row>
    <row r="340" spans="14:26" ht="12" customHeight="1" x14ac:dyDescent="0.35">
      <c r="N340"/>
      <c r="O340"/>
      <c r="P340"/>
      <c r="Q340"/>
      <c r="R340"/>
      <c r="S340"/>
      <c r="T340" s="234">
        <f t="shared" si="95"/>
        <v>28</v>
      </c>
      <c r="U340" s="138">
        <v>331</v>
      </c>
      <c r="V340" s="139">
        <f t="shared" si="93"/>
        <v>331</v>
      </c>
      <c r="W340" s="27">
        <f t="shared" si="96"/>
        <v>948458.39684671827</v>
      </c>
      <c r="X340" s="27">
        <f t="shared" si="97"/>
        <v>5532.6739816058434</v>
      </c>
      <c r="Y340" s="27">
        <f t="shared" si="98"/>
        <v>29021.474361762983</v>
      </c>
      <c r="Z340" s="52">
        <f t="shared" si="94"/>
        <v>919436.92248495528</v>
      </c>
    </row>
    <row r="341" spans="14:26" ht="12" customHeight="1" x14ac:dyDescent="0.35">
      <c r="N341"/>
      <c r="O341"/>
      <c r="P341"/>
      <c r="Q341"/>
      <c r="R341"/>
      <c r="S341"/>
      <c r="T341" s="234">
        <f t="shared" si="95"/>
        <v>28</v>
      </c>
      <c r="U341" s="138">
        <v>332</v>
      </c>
      <c r="V341" s="139">
        <f t="shared" si="93"/>
        <v>332</v>
      </c>
      <c r="W341" s="27">
        <f t="shared" si="96"/>
        <v>919436.92248495528</v>
      </c>
      <c r="X341" s="27">
        <f t="shared" si="97"/>
        <v>5363.3820478288908</v>
      </c>
      <c r="Y341" s="27">
        <f t="shared" si="98"/>
        <v>29190.766295539936</v>
      </c>
      <c r="Z341" s="52">
        <f t="shared" si="94"/>
        <v>890246.15618941537</v>
      </c>
    </row>
    <row r="342" spans="14:26" ht="12" customHeight="1" x14ac:dyDescent="0.35">
      <c r="N342"/>
      <c r="O342"/>
      <c r="P342"/>
      <c r="Q342"/>
      <c r="R342"/>
      <c r="S342"/>
      <c r="T342" s="234">
        <f t="shared" si="95"/>
        <v>28</v>
      </c>
      <c r="U342" s="138">
        <v>333</v>
      </c>
      <c r="V342" s="139">
        <f t="shared" si="93"/>
        <v>333</v>
      </c>
      <c r="W342" s="27">
        <f t="shared" si="96"/>
        <v>890246.15618941537</v>
      </c>
      <c r="X342" s="27">
        <f t="shared" si="97"/>
        <v>5193.1025777715731</v>
      </c>
      <c r="Y342" s="27">
        <f t="shared" si="98"/>
        <v>29361.045765597253</v>
      </c>
      <c r="Z342" s="52">
        <f t="shared" si="94"/>
        <v>860885.11042381811</v>
      </c>
    </row>
    <row r="343" spans="14:26" ht="12" customHeight="1" x14ac:dyDescent="0.35">
      <c r="N343"/>
      <c r="O343"/>
      <c r="P343"/>
      <c r="Q343"/>
      <c r="R343"/>
      <c r="S343"/>
      <c r="T343" s="234">
        <f t="shared" si="95"/>
        <v>28</v>
      </c>
      <c r="U343" s="138">
        <v>334</v>
      </c>
      <c r="V343" s="139">
        <f t="shared" si="93"/>
        <v>334</v>
      </c>
      <c r="W343" s="27">
        <f t="shared" si="96"/>
        <v>860885.11042381811</v>
      </c>
      <c r="X343" s="27">
        <f t="shared" si="97"/>
        <v>5021.829810805586</v>
      </c>
      <c r="Y343" s="27">
        <f t="shared" si="98"/>
        <v>29532.31853256324</v>
      </c>
      <c r="Z343" s="52">
        <f t="shared" si="94"/>
        <v>831352.79189125483</v>
      </c>
    </row>
    <row r="344" spans="14:26" ht="12" customHeight="1" x14ac:dyDescent="0.35">
      <c r="N344"/>
      <c r="O344"/>
      <c r="P344"/>
      <c r="Q344"/>
      <c r="R344"/>
      <c r="S344"/>
      <c r="T344" s="234">
        <f t="shared" si="95"/>
        <v>28</v>
      </c>
      <c r="U344" s="138">
        <v>335</v>
      </c>
      <c r="V344" s="139">
        <f t="shared" si="93"/>
        <v>335</v>
      </c>
      <c r="W344" s="27">
        <f t="shared" si="96"/>
        <v>831352.79189125483</v>
      </c>
      <c r="X344" s="27">
        <f t="shared" si="97"/>
        <v>4849.5579526989713</v>
      </c>
      <c r="Y344" s="27">
        <f t="shared" si="98"/>
        <v>29704.590390669855</v>
      </c>
      <c r="Z344" s="52">
        <f t="shared" si="94"/>
        <v>801648.20150058495</v>
      </c>
    </row>
    <row r="345" spans="14:26" ht="12" customHeight="1" x14ac:dyDescent="0.35">
      <c r="N345"/>
      <c r="O345"/>
      <c r="P345"/>
      <c r="Q345"/>
      <c r="R345"/>
      <c r="S345"/>
      <c r="T345" s="234">
        <f t="shared" si="95"/>
        <v>28</v>
      </c>
      <c r="U345" s="138">
        <v>336</v>
      </c>
      <c r="V345" s="139">
        <f t="shared" si="93"/>
        <v>336</v>
      </c>
      <c r="W345" s="27">
        <f t="shared" si="96"/>
        <v>801648.20150058495</v>
      </c>
      <c r="X345" s="27">
        <f t="shared" si="97"/>
        <v>4676.2811754200629</v>
      </c>
      <c r="Y345" s="27">
        <f t="shared" si="98"/>
        <v>29877.867167948763</v>
      </c>
      <c r="Z345" s="52">
        <f t="shared" si="94"/>
        <v>771770.33433263621</v>
      </c>
    </row>
    <row r="346" spans="14:26" ht="12" customHeight="1" x14ac:dyDescent="0.35">
      <c r="N346"/>
      <c r="O346"/>
      <c r="P346"/>
      <c r="Q346"/>
      <c r="R346"/>
      <c r="S346"/>
      <c r="T346" s="234">
        <f t="shared" si="95"/>
        <v>29</v>
      </c>
      <c r="U346" s="138">
        <v>337</v>
      </c>
      <c r="V346" s="139">
        <f t="shared" si="93"/>
        <v>337</v>
      </c>
      <c r="W346" s="27">
        <f t="shared" si="96"/>
        <v>771770.33433263621</v>
      </c>
      <c r="X346" s="27">
        <f t="shared" si="97"/>
        <v>4501.9936169403627</v>
      </c>
      <c r="Y346" s="27">
        <f t="shared" si="98"/>
        <v>30052.154726428464</v>
      </c>
      <c r="Z346" s="52">
        <f t="shared" si="94"/>
        <v>741718.17960620776</v>
      </c>
    </row>
    <row r="347" spans="14:26" ht="12" customHeight="1" x14ac:dyDescent="0.35">
      <c r="N347"/>
      <c r="O347"/>
      <c r="P347"/>
      <c r="Q347"/>
      <c r="R347"/>
      <c r="S347"/>
      <c r="T347" s="234">
        <f t="shared" si="95"/>
        <v>29</v>
      </c>
      <c r="U347" s="138">
        <v>338</v>
      </c>
      <c r="V347" s="139">
        <f t="shared" si="93"/>
        <v>338</v>
      </c>
      <c r="W347" s="27">
        <f t="shared" si="96"/>
        <v>741718.17960620776</v>
      </c>
      <c r="X347" s="27">
        <f t="shared" si="97"/>
        <v>4326.689381036198</v>
      </c>
      <c r="Y347" s="27">
        <f t="shared" si="98"/>
        <v>30227.458962332628</v>
      </c>
      <c r="Z347" s="52">
        <f t="shared" si="94"/>
        <v>711490.72064387519</v>
      </c>
    </row>
    <row r="348" spans="14:26" ht="12" customHeight="1" x14ac:dyDescent="0.35">
      <c r="N348"/>
      <c r="O348"/>
      <c r="P348"/>
      <c r="Q348"/>
      <c r="R348"/>
      <c r="S348"/>
      <c r="T348" s="234">
        <f t="shared" si="95"/>
        <v>29</v>
      </c>
      <c r="U348" s="138">
        <v>339</v>
      </c>
      <c r="V348" s="139">
        <f t="shared" si="93"/>
        <v>339</v>
      </c>
      <c r="W348" s="27">
        <f t="shared" si="96"/>
        <v>711490.72064387519</v>
      </c>
      <c r="X348" s="27">
        <f t="shared" si="97"/>
        <v>4150.3625370892514</v>
      </c>
      <c r="Y348" s="27">
        <f t="shared" si="98"/>
        <v>30403.785806279575</v>
      </c>
      <c r="Z348" s="52">
        <f t="shared" si="94"/>
        <v>681086.93483759556</v>
      </c>
    </row>
    <row r="349" spans="14:26" ht="12" customHeight="1" x14ac:dyDescent="0.35">
      <c r="N349"/>
      <c r="O349"/>
      <c r="P349"/>
      <c r="Q349"/>
      <c r="R349"/>
      <c r="S349"/>
      <c r="T349" s="234">
        <f t="shared" si="95"/>
        <v>29</v>
      </c>
      <c r="U349" s="138">
        <v>340</v>
      </c>
      <c r="V349" s="139">
        <f t="shared" si="93"/>
        <v>340</v>
      </c>
      <c r="W349" s="27">
        <f t="shared" si="96"/>
        <v>681086.93483759556</v>
      </c>
      <c r="X349" s="27">
        <f t="shared" si="97"/>
        <v>3973.007119885955</v>
      </c>
      <c r="Y349" s="27">
        <f t="shared" si="98"/>
        <v>30581.141223482871</v>
      </c>
      <c r="Z349" s="52">
        <f t="shared" si="94"/>
        <v>650505.79361411266</v>
      </c>
    </row>
    <row r="350" spans="14:26" ht="12" customHeight="1" x14ac:dyDescent="0.35">
      <c r="N350"/>
      <c r="O350"/>
      <c r="P350"/>
      <c r="Q350"/>
      <c r="R350"/>
      <c r="S350"/>
      <c r="T350" s="234">
        <f t="shared" si="95"/>
        <v>29</v>
      </c>
      <c r="U350" s="138">
        <v>341</v>
      </c>
      <c r="V350" s="139">
        <f t="shared" si="93"/>
        <v>341</v>
      </c>
      <c r="W350" s="27">
        <f t="shared" si="96"/>
        <v>650505.79361411266</v>
      </c>
      <c r="X350" s="27">
        <f t="shared" si="97"/>
        <v>3794.6171294156375</v>
      </c>
      <c r="Y350" s="27">
        <f t="shared" si="98"/>
        <v>30759.531213953189</v>
      </c>
      <c r="Z350" s="52">
        <f t="shared" si="94"/>
        <v>619746.2624001595</v>
      </c>
    </row>
    <row r="351" spans="14:26" ht="12" customHeight="1" x14ac:dyDescent="0.35">
      <c r="N351"/>
      <c r="O351"/>
      <c r="P351"/>
      <c r="Q351"/>
      <c r="R351"/>
      <c r="S351"/>
      <c r="T351" s="234">
        <f t="shared" si="95"/>
        <v>29</v>
      </c>
      <c r="U351" s="138">
        <v>342</v>
      </c>
      <c r="V351" s="139">
        <f t="shared" si="93"/>
        <v>342</v>
      </c>
      <c r="W351" s="27">
        <f t="shared" si="96"/>
        <v>619746.2624001595</v>
      </c>
      <c r="X351" s="27">
        <f t="shared" si="97"/>
        <v>3615.1865306675791</v>
      </c>
      <c r="Y351" s="27">
        <f t="shared" si="98"/>
        <v>30938.961812701247</v>
      </c>
      <c r="Z351" s="52">
        <f t="shared" si="94"/>
        <v>588807.3005874583</v>
      </c>
    </row>
    <row r="352" spans="14:26" ht="12" customHeight="1" x14ac:dyDescent="0.35">
      <c r="N352"/>
      <c r="O352"/>
      <c r="P352"/>
      <c r="Q352"/>
      <c r="R352"/>
      <c r="S352"/>
      <c r="T352" s="234">
        <f t="shared" si="95"/>
        <v>29</v>
      </c>
      <c r="U352" s="138">
        <v>343</v>
      </c>
      <c r="V352" s="139">
        <f t="shared" si="93"/>
        <v>343</v>
      </c>
      <c r="W352" s="27">
        <f t="shared" si="96"/>
        <v>588807.3005874583</v>
      </c>
      <c r="X352" s="27">
        <f t="shared" si="97"/>
        <v>3434.7092534268231</v>
      </c>
      <c r="Y352" s="27">
        <f t="shared" si="98"/>
        <v>31119.439089942003</v>
      </c>
      <c r="Z352" s="52">
        <f t="shared" si="94"/>
        <v>557687.86149751628</v>
      </c>
    </row>
    <row r="353" spans="14:26" ht="12" customHeight="1" x14ac:dyDescent="0.35">
      <c r="N353"/>
      <c r="O353"/>
      <c r="P353"/>
      <c r="Q353"/>
      <c r="R353"/>
      <c r="S353"/>
      <c r="T353" s="234">
        <f t="shared" si="95"/>
        <v>29</v>
      </c>
      <c r="U353" s="138">
        <v>344</v>
      </c>
      <c r="V353" s="139">
        <f t="shared" si="93"/>
        <v>344</v>
      </c>
      <c r="W353" s="27">
        <f t="shared" si="96"/>
        <v>557687.86149751628</v>
      </c>
      <c r="X353" s="27">
        <f t="shared" si="97"/>
        <v>3253.1791920688229</v>
      </c>
      <c r="Y353" s="27">
        <f t="shared" si="98"/>
        <v>31300.969151300003</v>
      </c>
      <c r="Z353" s="52">
        <f t="shared" si="94"/>
        <v>526386.89234621625</v>
      </c>
    </row>
    <row r="354" spans="14:26" ht="12" customHeight="1" x14ac:dyDescent="0.35">
      <c r="N354"/>
      <c r="O354"/>
      <c r="P354"/>
      <c r="Q354"/>
      <c r="R354"/>
      <c r="S354"/>
      <c r="T354" s="234">
        <f t="shared" si="95"/>
        <v>29</v>
      </c>
      <c r="U354" s="138">
        <v>345</v>
      </c>
      <c r="V354" s="139">
        <f t="shared" si="93"/>
        <v>345</v>
      </c>
      <c r="W354" s="27">
        <f t="shared" si="96"/>
        <v>526386.89234621625</v>
      </c>
      <c r="X354" s="27">
        <f t="shared" si="97"/>
        <v>3070.5902053529098</v>
      </c>
      <c r="Y354" s="27">
        <f t="shared" si="98"/>
        <v>31483.558138015916</v>
      </c>
      <c r="Z354" s="52">
        <f t="shared" si="94"/>
        <v>494903.33420820034</v>
      </c>
    </row>
    <row r="355" spans="14:26" ht="12" customHeight="1" x14ac:dyDescent="0.35">
      <c r="N355"/>
      <c r="O355"/>
      <c r="P355"/>
      <c r="Q355"/>
      <c r="R355"/>
      <c r="S355"/>
      <c r="T355" s="234">
        <f t="shared" si="95"/>
        <v>29</v>
      </c>
      <c r="U355" s="138">
        <v>346</v>
      </c>
      <c r="V355" s="139">
        <f t="shared" si="93"/>
        <v>346</v>
      </c>
      <c r="W355" s="27">
        <f t="shared" si="96"/>
        <v>494903.33420820034</v>
      </c>
      <c r="X355" s="27">
        <f t="shared" si="97"/>
        <v>2886.9361162144851</v>
      </c>
      <c r="Y355" s="27">
        <f t="shared" si="98"/>
        <v>31667.212227154341</v>
      </c>
      <c r="Z355" s="52">
        <f t="shared" si="94"/>
        <v>463236.12198104599</v>
      </c>
    </row>
    <row r="356" spans="14:26" ht="12" customHeight="1" x14ac:dyDescent="0.35">
      <c r="N356"/>
      <c r="O356"/>
      <c r="P356"/>
      <c r="Q356"/>
      <c r="R356"/>
      <c r="S356"/>
      <c r="T356" s="234">
        <f t="shared" si="95"/>
        <v>29</v>
      </c>
      <c r="U356" s="138">
        <v>347</v>
      </c>
      <c r="V356" s="139">
        <f t="shared" si="93"/>
        <v>347</v>
      </c>
      <c r="W356" s="27">
        <f t="shared" si="96"/>
        <v>463236.12198104599</v>
      </c>
      <c r="X356" s="27">
        <f t="shared" si="97"/>
        <v>2702.210711556083</v>
      </c>
      <c r="Y356" s="27">
        <f t="shared" si="98"/>
        <v>31851.937631812743</v>
      </c>
      <c r="Z356" s="52">
        <f t="shared" si="94"/>
        <v>431384.18434923323</v>
      </c>
    </row>
    <row r="357" spans="14:26" ht="12" customHeight="1" x14ac:dyDescent="0.35">
      <c r="N357"/>
      <c r="O357"/>
      <c r="P357"/>
      <c r="Q357"/>
      <c r="R357"/>
      <c r="S357"/>
      <c r="T357" s="234">
        <f t="shared" si="95"/>
        <v>29</v>
      </c>
      <c r="U357" s="138">
        <v>348</v>
      </c>
      <c r="V357" s="139">
        <f t="shared" si="93"/>
        <v>348</v>
      </c>
      <c r="W357" s="27">
        <f t="shared" si="96"/>
        <v>431384.18434923323</v>
      </c>
      <c r="X357" s="27">
        <f t="shared" si="97"/>
        <v>2516.4077420371759</v>
      </c>
      <c r="Y357" s="27">
        <f t="shared" si="98"/>
        <v>32037.74060133165</v>
      </c>
      <c r="Z357" s="52">
        <f t="shared" si="94"/>
        <v>399346.44374790159</v>
      </c>
    </row>
    <row r="358" spans="14:26" ht="12" customHeight="1" x14ac:dyDescent="0.35">
      <c r="N358"/>
      <c r="O358"/>
      <c r="P358"/>
      <c r="Q358"/>
      <c r="R358"/>
      <c r="S358"/>
      <c r="T358" s="234">
        <f t="shared" si="95"/>
        <v>30</v>
      </c>
      <c r="U358" s="138">
        <v>349</v>
      </c>
      <c r="V358" s="139">
        <f t="shared" si="93"/>
        <v>349</v>
      </c>
      <c r="W358" s="27">
        <f t="shared" si="96"/>
        <v>399346.44374790159</v>
      </c>
      <c r="X358" s="27">
        <f t="shared" si="97"/>
        <v>2329.520921862746</v>
      </c>
      <c r="Y358" s="27">
        <f t="shared" si="98"/>
        <v>32224.62742150608</v>
      </c>
      <c r="Z358" s="52">
        <f t="shared" si="94"/>
        <v>367121.81632639549</v>
      </c>
    </row>
    <row r="359" spans="14:26" ht="12" customHeight="1" x14ac:dyDescent="0.35">
      <c r="N359"/>
      <c r="O359"/>
      <c r="P359"/>
      <c r="Q359"/>
      <c r="R359"/>
      <c r="S359"/>
      <c r="T359" s="234">
        <f t="shared" si="95"/>
        <v>30</v>
      </c>
      <c r="U359" s="138">
        <v>350</v>
      </c>
      <c r="V359" s="139">
        <f t="shared" si="93"/>
        <v>350</v>
      </c>
      <c r="W359" s="27">
        <f t="shared" si="96"/>
        <v>367121.81632639549</v>
      </c>
      <c r="X359" s="27">
        <f t="shared" si="97"/>
        <v>2141.5439285706234</v>
      </c>
      <c r="Y359" s="27">
        <f t="shared" si="98"/>
        <v>32412.604414798203</v>
      </c>
      <c r="Z359" s="52">
        <f t="shared" si="94"/>
        <v>334709.21191159729</v>
      </c>
    </row>
    <row r="360" spans="14:26" ht="12" customHeight="1" x14ac:dyDescent="0.35">
      <c r="N360"/>
      <c r="O360"/>
      <c r="P360"/>
      <c r="Q360"/>
      <c r="R360"/>
      <c r="S360"/>
      <c r="T360" s="234">
        <f t="shared" si="95"/>
        <v>30</v>
      </c>
      <c r="U360" s="138">
        <v>351</v>
      </c>
      <c r="V360" s="139">
        <f t="shared" si="93"/>
        <v>351</v>
      </c>
      <c r="W360" s="27">
        <f t="shared" si="96"/>
        <v>334709.21191159729</v>
      </c>
      <c r="X360" s="27">
        <f t="shared" si="97"/>
        <v>1952.4704028176311</v>
      </c>
      <c r="Y360" s="27">
        <f t="shared" si="98"/>
        <v>32601.677940551195</v>
      </c>
      <c r="Z360" s="52">
        <f t="shared" si="94"/>
        <v>302107.5339710461</v>
      </c>
    </row>
    <row r="361" spans="14:26" ht="12" customHeight="1" x14ac:dyDescent="0.35">
      <c r="N361"/>
      <c r="O361"/>
      <c r="P361"/>
      <c r="Q361"/>
      <c r="R361"/>
      <c r="S361"/>
      <c r="T361" s="234">
        <f t="shared" si="95"/>
        <v>30</v>
      </c>
      <c r="U361" s="138">
        <v>352</v>
      </c>
      <c r="V361" s="139">
        <f t="shared" si="93"/>
        <v>352</v>
      </c>
      <c r="W361" s="27">
        <f t="shared" si="96"/>
        <v>302107.5339710461</v>
      </c>
      <c r="X361" s="27">
        <f t="shared" si="97"/>
        <v>1762.2939481644135</v>
      </c>
      <c r="Y361" s="27">
        <f t="shared" si="98"/>
        <v>32791.854395204413</v>
      </c>
      <c r="Z361" s="52">
        <f t="shared" si="94"/>
        <v>269315.6795758417</v>
      </c>
    </row>
    <row r="362" spans="14:26" ht="12" customHeight="1" x14ac:dyDescent="0.35">
      <c r="N362"/>
      <c r="O362"/>
      <c r="P362"/>
      <c r="Q362"/>
      <c r="R362"/>
      <c r="S362"/>
      <c r="T362" s="234">
        <f t="shared" si="95"/>
        <v>30</v>
      </c>
      <c r="U362" s="138">
        <v>353</v>
      </c>
      <c r="V362" s="139">
        <f t="shared" si="93"/>
        <v>353</v>
      </c>
      <c r="W362" s="27">
        <f t="shared" si="96"/>
        <v>269315.6795758417</v>
      </c>
      <c r="X362" s="27">
        <f t="shared" si="97"/>
        <v>1571.0081308590597</v>
      </c>
      <c r="Y362" s="27">
        <f t="shared" si="98"/>
        <v>32983.140212509767</v>
      </c>
      <c r="Z362" s="52">
        <f t="shared" si="94"/>
        <v>236332.53936333192</v>
      </c>
    </row>
    <row r="363" spans="14:26" ht="12" customHeight="1" x14ac:dyDescent="0.35">
      <c r="N363"/>
      <c r="O363"/>
      <c r="P363"/>
      <c r="Q363"/>
      <c r="R363"/>
      <c r="S363"/>
      <c r="T363" s="234">
        <f t="shared" si="95"/>
        <v>30</v>
      </c>
      <c r="U363" s="138">
        <v>354</v>
      </c>
      <c r="V363" s="139">
        <f t="shared" si="93"/>
        <v>354</v>
      </c>
      <c r="W363" s="27">
        <f t="shared" si="96"/>
        <v>236332.53936333192</v>
      </c>
      <c r="X363" s="27">
        <f t="shared" si="97"/>
        <v>1378.6064796194187</v>
      </c>
      <c r="Y363" s="27">
        <f t="shared" si="98"/>
        <v>33175.541863749408</v>
      </c>
      <c r="Z363" s="52">
        <f t="shared" si="94"/>
        <v>203156.9974995825</v>
      </c>
    </row>
    <row r="364" spans="14:26" ht="12" customHeight="1" x14ac:dyDescent="0.35">
      <c r="N364"/>
      <c r="O364"/>
      <c r="P364"/>
      <c r="Q364"/>
      <c r="R364"/>
      <c r="S364"/>
      <c r="T364" s="234">
        <f t="shared" si="95"/>
        <v>30</v>
      </c>
      <c r="U364" s="138">
        <v>355</v>
      </c>
      <c r="V364" s="139">
        <f t="shared" si="93"/>
        <v>355</v>
      </c>
      <c r="W364" s="27">
        <f t="shared" si="96"/>
        <v>203156.9974995825</v>
      </c>
      <c r="X364" s="27">
        <f t="shared" si="97"/>
        <v>1185.0824854142193</v>
      </c>
      <c r="Y364" s="27">
        <f t="shared" si="98"/>
        <v>33369.065857954607</v>
      </c>
      <c r="Z364" s="52">
        <f t="shared" si="94"/>
        <v>169787.93164162789</v>
      </c>
    </row>
    <row r="365" spans="14:26" ht="12" customHeight="1" x14ac:dyDescent="0.35">
      <c r="N365"/>
      <c r="O365"/>
      <c r="P365"/>
      <c r="Q365"/>
      <c r="R365"/>
      <c r="S365"/>
      <c r="T365" s="234">
        <f t="shared" si="95"/>
        <v>30</v>
      </c>
      <c r="U365" s="138">
        <v>356</v>
      </c>
      <c r="V365" s="139">
        <f t="shared" si="93"/>
        <v>356</v>
      </c>
      <c r="W365" s="27">
        <f t="shared" si="96"/>
        <v>169787.93164162789</v>
      </c>
      <c r="X365" s="27">
        <f t="shared" si="97"/>
        <v>990.42960124280944</v>
      </c>
      <c r="Y365" s="27">
        <f t="shared" si="98"/>
        <v>33563.718742126017</v>
      </c>
      <c r="Z365" s="52">
        <f t="shared" si="94"/>
        <v>136224.21289950187</v>
      </c>
    </row>
    <row r="366" spans="14:26" ht="12" customHeight="1" x14ac:dyDescent="0.35">
      <c r="N366"/>
      <c r="O366"/>
      <c r="P366"/>
      <c r="Q366"/>
      <c r="R366"/>
      <c r="S366"/>
      <c r="T366" s="234">
        <f t="shared" si="95"/>
        <v>30</v>
      </c>
      <c r="U366" s="138">
        <v>357</v>
      </c>
      <c r="V366" s="139">
        <f t="shared" si="93"/>
        <v>357</v>
      </c>
      <c r="W366" s="27">
        <f t="shared" si="96"/>
        <v>136224.21289950187</v>
      </c>
      <c r="X366" s="27">
        <f t="shared" si="97"/>
        <v>794.6412419137414</v>
      </c>
      <c r="Y366" s="27">
        <f t="shared" si="98"/>
        <v>33759.507101455085</v>
      </c>
      <c r="Z366" s="52">
        <f t="shared" si="94"/>
        <v>102464.70579804678</v>
      </c>
    </row>
    <row r="367" spans="14:26" ht="12" customHeight="1" x14ac:dyDescent="0.35">
      <c r="N367"/>
      <c r="O367"/>
      <c r="P367"/>
      <c r="Q367"/>
      <c r="R367"/>
      <c r="S367"/>
      <c r="T367" s="234">
        <f t="shared" si="95"/>
        <v>30</v>
      </c>
      <c r="U367" s="138">
        <v>358</v>
      </c>
      <c r="V367" s="139">
        <f t="shared" si="93"/>
        <v>358</v>
      </c>
      <c r="W367" s="27">
        <f t="shared" si="96"/>
        <v>102464.70579804678</v>
      </c>
      <c r="X367" s="27">
        <f t="shared" si="97"/>
        <v>597.71078382191627</v>
      </c>
      <c r="Y367" s="27">
        <f t="shared" si="98"/>
        <v>33956.43755954691</v>
      </c>
      <c r="Z367" s="52">
        <f t="shared" si="94"/>
        <v>68508.268238499877</v>
      </c>
    </row>
    <row r="368" spans="14:26" ht="12" customHeight="1" x14ac:dyDescent="0.35">
      <c r="N368"/>
      <c r="O368"/>
      <c r="P368"/>
      <c r="Q368"/>
      <c r="R368"/>
      <c r="S368"/>
      <c r="T368" s="234">
        <f t="shared" si="95"/>
        <v>30</v>
      </c>
      <c r="U368" s="138">
        <v>359</v>
      </c>
      <c r="V368" s="139">
        <f t="shared" si="93"/>
        <v>359</v>
      </c>
      <c r="W368" s="27">
        <f t="shared" si="96"/>
        <v>68508.268238499877</v>
      </c>
      <c r="X368" s="27">
        <f t="shared" si="97"/>
        <v>399.63156472456467</v>
      </c>
      <c r="Y368" s="27">
        <f t="shared" si="98"/>
        <v>34154.516778644262</v>
      </c>
      <c r="Z368" s="52">
        <f t="shared" si="94"/>
        <v>34353.751459855615</v>
      </c>
    </row>
    <row r="369" spans="14:26" ht="12" customHeight="1" x14ac:dyDescent="0.35">
      <c r="N369"/>
      <c r="O369"/>
      <c r="P369"/>
      <c r="Q369"/>
      <c r="R369"/>
      <c r="S369"/>
      <c r="T369" s="234">
        <f t="shared" si="95"/>
        <v>30</v>
      </c>
      <c r="U369" s="140">
        <v>360</v>
      </c>
      <c r="V369" s="141">
        <f t="shared" si="93"/>
        <v>360</v>
      </c>
      <c r="W369" s="34">
        <f t="shared" si="96"/>
        <v>34353.751459855615</v>
      </c>
      <c r="X369" s="34">
        <f t="shared" si="97"/>
        <v>200.39688351580844</v>
      </c>
      <c r="Y369" s="34">
        <f t="shared" si="98"/>
        <v>34353.751459853018</v>
      </c>
      <c r="Z369" s="53">
        <f t="shared" si="94"/>
        <v>2.597516868263483E-9</v>
      </c>
    </row>
    <row r="370" spans="14:26" ht="14.5" x14ac:dyDescent="0.35">
      <c r="N370"/>
      <c r="O370"/>
      <c r="P370"/>
      <c r="Q370"/>
      <c r="R370"/>
      <c r="S370"/>
      <c r="T370"/>
      <c r="U370" s="139"/>
      <c r="V370" s="139"/>
      <c r="W370" s="27"/>
      <c r="X370" s="27"/>
      <c r="Y370" s="27"/>
      <c r="Z370" s="143"/>
    </row>
    <row r="371" spans="14:26" ht="14.5" x14ac:dyDescent="0.35">
      <c r="N371"/>
      <c r="O371"/>
      <c r="P371"/>
      <c r="Q371"/>
      <c r="R371"/>
      <c r="S371"/>
      <c r="T371"/>
      <c r="U371" s="139"/>
      <c r="V371" s="139"/>
      <c r="W371" s="27"/>
      <c r="X371" s="27"/>
      <c r="Y371" s="27"/>
      <c r="Z371" s="143"/>
    </row>
    <row r="372" spans="14:26" ht="14.5" x14ac:dyDescent="0.35">
      <c r="N372"/>
      <c r="O372"/>
      <c r="P372"/>
      <c r="Q372"/>
      <c r="R372"/>
      <c r="S372"/>
      <c r="T372"/>
      <c r="U372" s="139"/>
      <c r="V372" s="139"/>
      <c r="W372" s="27"/>
      <c r="X372" s="27"/>
      <c r="Y372" s="27"/>
      <c r="Z372" s="143"/>
    </row>
    <row r="373" spans="14:26" ht="14.5" x14ac:dyDescent="0.35">
      <c r="N373"/>
      <c r="O373"/>
      <c r="P373"/>
      <c r="Q373"/>
      <c r="R373"/>
      <c r="S373"/>
      <c r="T373"/>
      <c r="U373" s="139"/>
      <c r="V373" s="139"/>
      <c r="W373" s="27"/>
      <c r="X373" s="27"/>
      <c r="Y373" s="27"/>
      <c r="Z373" s="143"/>
    </row>
    <row r="374" spans="14:26" ht="14.5" x14ac:dyDescent="0.35">
      <c r="N374"/>
      <c r="O374"/>
      <c r="P374"/>
      <c r="Q374"/>
      <c r="R374"/>
      <c r="S374"/>
      <c r="T374"/>
      <c r="U374" s="139"/>
      <c r="V374" s="139"/>
      <c r="W374" s="27"/>
      <c r="X374" s="27"/>
      <c r="Y374" s="27"/>
      <c r="Z374" s="143"/>
    </row>
    <row r="375" spans="14:26" ht="14.5" x14ac:dyDescent="0.35">
      <c r="N375"/>
      <c r="O375"/>
      <c r="P375"/>
      <c r="Q375"/>
      <c r="R375"/>
      <c r="S375"/>
      <c r="T375"/>
      <c r="U375" s="139"/>
      <c r="V375" s="139"/>
      <c r="W375" s="27"/>
      <c r="X375" s="27"/>
      <c r="Y375" s="27"/>
      <c r="Z375" s="143"/>
    </row>
    <row r="376" spans="14:26" ht="14.5" x14ac:dyDescent="0.35">
      <c r="N376"/>
      <c r="O376"/>
      <c r="P376"/>
      <c r="Q376"/>
      <c r="R376"/>
      <c r="S376"/>
      <c r="T376"/>
      <c r="U376" s="139"/>
      <c r="V376" s="139"/>
      <c r="W376" s="27"/>
      <c r="X376" s="27"/>
      <c r="Y376" s="27"/>
      <c r="Z376" s="143"/>
    </row>
    <row r="377" spans="14:26" ht="14.5" x14ac:dyDescent="0.35">
      <c r="N377"/>
      <c r="O377"/>
      <c r="P377"/>
      <c r="Q377"/>
      <c r="R377"/>
      <c r="S377"/>
      <c r="T377"/>
      <c r="U377" s="139"/>
      <c r="V377" s="139"/>
      <c r="W377" s="27"/>
      <c r="X377" s="27"/>
      <c r="Y377" s="27"/>
      <c r="Z377" s="143"/>
    </row>
    <row r="378" spans="14:26" ht="14.5" x14ac:dyDescent="0.35">
      <c r="N378"/>
      <c r="O378"/>
      <c r="P378"/>
      <c r="Q378"/>
      <c r="R378"/>
      <c r="S378"/>
      <c r="T378"/>
      <c r="U378" s="139"/>
      <c r="V378" s="139"/>
      <c r="W378" s="27"/>
      <c r="X378" s="27"/>
      <c r="Y378" s="27"/>
      <c r="Z378" s="143"/>
    </row>
    <row r="379" spans="14:26" ht="14.5" x14ac:dyDescent="0.35">
      <c r="N379"/>
      <c r="O379"/>
      <c r="P379"/>
      <c r="Q379"/>
      <c r="R379"/>
      <c r="S379"/>
      <c r="T379"/>
      <c r="U379" s="139"/>
      <c r="V379" s="139"/>
      <c r="W379" s="27"/>
      <c r="X379" s="27"/>
      <c r="Y379" s="27"/>
      <c r="Z379" s="143"/>
    </row>
    <row r="380" spans="14:26" ht="14.5" x14ac:dyDescent="0.35">
      <c r="N380"/>
      <c r="O380"/>
      <c r="P380"/>
      <c r="Q380"/>
      <c r="R380"/>
      <c r="S380"/>
      <c r="T380"/>
      <c r="U380" s="139"/>
      <c r="V380" s="139"/>
      <c r="W380" s="27"/>
      <c r="X380" s="27"/>
      <c r="Y380" s="27"/>
      <c r="Z380" s="143"/>
    </row>
    <row r="381" spans="14:26" ht="14.5" x14ac:dyDescent="0.35">
      <c r="N381"/>
      <c r="O381"/>
      <c r="P381"/>
      <c r="Q381"/>
      <c r="R381"/>
      <c r="S381"/>
      <c r="T381"/>
      <c r="U381" s="139"/>
      <c r="V381" s="139"/>
      <c r="W381" s="27"/>
      <c r="X381" s="27"/>
      <c r="Y381" s="27"/>
      <c r="Z381" s="143"/>
    </row>
    <row r="382" spans="14:26" ht="14.5" x14ac:dyDescent="0.35">
      <c r="N382"/>
      <c r="O382"/>
      <c r="P382"/>
      <c r="Q382"/>
      <c r="R382"/>
      <c r="S382"/>
      <c r="T382"/>
      <c r="U382" s="139"/>
      <c r="V382" s="139"/>
      <c r="W382" s="27"/>
      <c r="X382" s="27"/>
      <c r="Y382" s="27"/>
      <c r="Z382" s="143"/>
    </row>
    <row r="383" spans="14:26" ht="14.5" x14ac:dyDescent="0.35">
      <c r="N383"/>
      <c r="O383"/>
      <c r="P383"/>
      <c r="Q383"/>
      <c r="R383"/>
      <c r="S383"/>
      <c r="T383"/>
      <c r="U383" s="139"/>
      <c r="V383" s="139"/>
      <c r="W383" s="27"/>
      <c r="X383" s="27"/>
      <c r="Y383" s="27"/>
      <c r="Z383" s="143"/>
    </row>
    <row r="384" spans="14:26" ht="14.5" x14ac:dyDescent="0.35">
      <c r="N384"/>
      <c r="O384"/>
      <c r="P384"/>
      <c r="Q384"/>
      <c r="R384"/>
      <c r="S384"/>
      <c r="T384"/>
      <c r="U384" s="139"/>
      <c r="V384" s="139"/>
      <c r="W384" s="27"/>
      <c r="X384" s="27"/>
      <c r="Y384" s="27"/>
      <c r="Z384" s="143"/>
    </row>
    <row r="385" spans="14:26" ht="14.5" x14ac:dyDescent="0.35">
      <c r="N385"/>
      <c r="O385"/>
      <c r="P385"/>
      <c r="Q385"/>
      <c r="R385"/>
      <c r="S385"/>
      <c r="T385"/>
      <c r="U385" s="139"/>
      <c r="V385" s="139"/>
      <c r="W385" s="27"/>
      <c r="X385" s="27"/>
      <c r="Y385" s="27"/>
      <c r="Z385" s="143"/>
    </row>
    <row r="386" spans="14:26" ht="14.5" x14ac:dyDescent="0.35">
      <c r="N386"/>
      <c r="O386"/>
      <c r="P386"/>
      <c r="Q386"/>
      <c r="R386"/>
      <c r="S386"/>
      <c r="T386"/>
      <c r="U386" s="139"/>
      <c r="V386" s="139"/>
      <c r="W386" s="27"/>
      <c r="X386" s="27"/>
      <c r="Y386" s="27"/>
      <c r="Z386" s="143"/>
    </row>
    <row r="387" spans="14:26" ht="14.5" x14ac:dyDescent="0.35">
      <c r="N387"/>
      <c r="O387"/>
      <c r="P387"/>
      <c r="Q387"/>
      <c r="R387"/>
      <c r="S387"/>
      <c r="T387"/>
      <c r="U387"/>
      <c r="V387"/>
      <c r="W387"/>
      <c r="X387"/>
    </row>
    <row r="388" spans="14:26" ht="14.5" x14ac:dyDescent="0.35">
      <c r="N388"/>
      <c r="O388"/>
      <c r="P388"/>
      <c r="Q388"/>
      <c r="R388"/>
      <c r="S388"/>
      <c r="T388"/>
      <c r="U388"/>
      <c r="V388"/>
      <c r="W388"/>
      <c r="X388"/>
    </row>
    <row r="389" spans="14:26" ht="14.5" x14ac:dyDescent="0.35">
      <c r="N389"/>
      <c r="O389"/>
      <c r="P389"/>
      <c r="Q389"/>
      <c r="R389"/>
      <c r="S389"/>
      <c r="T389"/>
      <c r="U389"/>
      <c r="V389"/>
      <c r="W389"/>
      <c r="X389"/>
    </row>
    <row r="390" spans="14:26" ht="14.5" x14ac:dyDescent="0.35">
      <c r="N390"/>
      <c r="O390"/>
      <c r="P390"/>
      <c r="Q390"/>
      <c r="R390"/>
      <c r="S390"/>
      <c r="T390"/>
      <c r="U390"/>
      <c r="V390"/>
      <c r="W390"/>
      <c r="X390"/>
    </row>
    <row r="391" spans="14:26" ht="14.5" x14ac:dyDescent="0.35">
      <c r="N391"/>
      <c r="O391"/>
      <c r="P391"/>
      <c r="Q391"/>
      <c r="R391"/>
      <c r="S391"/>
      <c r="T391"/>
      <c r="U391"/>
      <c r="V391"/>
      <c r="W391"/>
      <c r="X391"/>
    </row>
    <row r="392" spans="14:26" ht="14.5" x14ac:dyDescent="0.35">
      <c r="N392"/>
      <c r="O392"/>
      <c r="P392"/>
      <c r="Q392"/>
      <c r="R392"/>
      <c r="S392"/>
      <c r="T392"/>
      <c r="U392"/>
      <c r="V392"/>
      <c r="W392"/>
      <c r="X392"/>
    </row>
    <row r="393" spans="14:26" ht="14.5" x14ac:dyDescent="0.35">
      <c r="N393"/>
      <c r="O393"/>
      <c r="P393"/>
      <c r="Q393"/>
      <c r="R393"/>
      <c r="S393"/>
      <c r="T393"/>
      <c r="U393"/>
      <c r="V393"/>
      <c r="W393"/>
      <c r="X393"/>
    </row>
    <row r="394" spans="14:26" ht="14.5" x14ac:dyDescent="0.35">
      <c r="N394"/>
      <c r="O394"/>
      <c r="P394"/>
      <c r="Q394"/>
      <c r="R394"/>
      <c r="S394"/>
      <c r="T394"/>
      <c r="U394"/>
      <c r="V394"/>
      <c r="W394"/>
      <c r="X394"/>
    </row>
    <row r="395" spans="14:26" ht="14.5" x14ac:dyDescent="0.35">
      <c r="N395"/>
      <c r="O395"/>
      <c r="P395"/>
      <c r="Q395"/>
      <c r="R395"/>
      <c r="S395"/>
      <c r="T395"/>
      <c r="U395"/>
      <c r="V395"/>
      <c r="W395"/>
      <c r="X395"/>
    </row>
    <row r="396" spans="14:26" ht="14.5" x14ac:dyDescent="0.35">
      <c r="N396"/>
      <c r="O396"/>
      <c r="P396"/>
      <c r="Q396"/>
      <c r="R396"/>
      <c r="S396"/>
      <c r="T396"/>
      <c r="U396"/>
      <c r="V396"/>
      <c r="W396"/>
      <c r="X396"/>
    </row>
    <row r="397" spans="14:26" ht="14.5" x14ac:dyDescent="0.35">
      <c r="N397"/>
      <c r="O397"/>
      <c r="P397"/>
      <c r="Q397"/>
      <c r="R397"/>
      <c r="S397"/>
      <c r="T397"/>
      <c r="U397"/>
      <c r="V397"/>
      <c r="W397"/>
      <c r="X397"/>
    </row>
    <row r="398" spans="14:26" ht="14.5" x14ac:dyDescent="0.35">
      <c r="N398"/>
      <c r="O398"/>
      <c r="P398"/>
      <c r="Q398"/>
      <c r="R398"/>
      <c r="S398"/>
      <c r="T398"/>
      <c r="U398"/>
      <c r="V398"/>
      <c r="W398"/>
      <c r="X398"/>
    </row>
    <row r="399" spans="14:26" ht="14.5" x14ac:dyDescent="0.35">
      <c r="N399"/>
      <c r="O399"/>
      <c r="P399"/>
      <c r="Q399"/>
      <c r="R399"/>
      <c r="S399"/>
      <c r="T399"/>
      <c r="U399"/>
      <c r="V399"/>
      <c r="W399"/>
      <c r="X399"/>
    </row>
    <row r="400" spans="14:26" ht="14.5" x14ac:dyDescent="0.35">
      <c r="N400"/>
      <c r="O400"/>
      <c r="P400"/>
      <c r="Q400"/>
      <c r="R400"/>
      <c r="S400"/>
      <c r="T400"/>
      <c r="U400"/>
      <c r="V400"/>
      <c r="W400"/>
      <c r="X400"/>
    </row>
    <row r="401" spans="14:24" ht="14.5" x14ac:dyDescent="0.35">
      <c r="N401"/>
      <c r="O401"/>
      <c r="P401"/>
      <c r="Q401"/>
      <c r="R401"/>
      <c r="S401"/>
      <c r="T401"/>
      <c r="U401"/>
      <c r="V401"/>
      <c r="W401"/>
      <c r="X401"/>
    </row>
    <row r="402" spans="14:24" ht="14.5" x14ac:dyDescent="0.35">
      <c r="N402"/>
      <c r="O402"/>
      <c r="P402"/>
      <c r="Q402"/>
      <c r="R402"/>
      <c r="S402"/>
      <c r="T402"/>
      <c r="U402"/>
      <c r="V402"/>
      <c r="W402"/>
      <c r="X402"/>
    </row>
    <row r="403" spans="14:24" ht="14.5" x14ac:dyDescent="0.35">
      <c r="N403"/>
      <c r="O403"/>
      <c r="P403"/>
      <c r="Q403"/>
      <c r="R403"/>
      <c r="S403"/>
      <c r="T403"/>
      <c r="U403"/>
      <c r="V403"/>
      <c r="W403"/>
      <c r="X403"/>
    </row>
    <row r="404" spans="14:24" ht="14.5" x14ac:dyDescent="0.35">
      <c r="N404"/>
      <c r="O404"/>
      <c r="P404"/>
      <c r="Q404"/>
      <c r="R404"/>
      <c r="S404"/>
      <c r="T404"/>
      <c r="U404"/>
      <c r="V404"/>
      <c r="W404"/>
      <c r="X404"/>
    </row>
    <row r="405" spans="14:24" ht="14.5" x14ac:dyDescent="0.35">
      <c r="N405"/>
      <c r="O405"/>
      <c r="P405"/>
      <c r="Q405"/>
      <c r="R405"/>
      <c r="S405"/>
      <c r="T405"/>
      <c r="U405"/>
      <c r="V405"/>
      <c r="W405"/>
      <c r="X405"/>
    </row>
    <row r="406" spans="14:24" ht="14.5" x14ac:dyDescent="0.35">
      <c r="N406"/>
      <c r="O406"/>
      <c r="P406"/>
      <c r="Q406"/>
      <c r="R406"/>
      <c r="S406"/>
      <c r="T406"/>
      <c r="U406"/>
      <c r="V406"/>
      <c r="W406"/>
      <c r="X406"/>
    </row>
  </sheetData>
  <mergeCells count="19">
    <mergeCell ref="A112:A125"/>
    <mergeCell ref="A126:A135"/>
    <mergeCell ref="C132:C135"/>
    <mergeCell ref="G132:I132"/>
    <mergeCell ref="G133:I133"/>
    <mergeCell ref="C137:K144"/>
    <mergeCell ref="E40:H40"/>
    <mergeCell ref="E54:F54"/>
    <mergeCell ref="C77:K78"/>
    <mergeCell ref="B81:L81"/>
    <mergeCell ref="E83:F83"/>
    <mergeCell ref="G83:H83"/>
    <mergeCell ref="I83:J83"/>
    <mergeCell ref="G30:H30"/>
    <mergeCell ref="D21:E21"/>
    <mergeCell ref="D22:E22"/>
    <mergeCell ref="D23:E23"/>
    <mergeCell ref="D24:E24"/>
    <mergeCell ref="E30:F3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C93A7-D4AA-4F23-934F-D88F6BCE83A3}">
  <dimension ref="A2:Z406"/>
  <sheetViews>
    <sheetView topLeftCell="A67" workbookViewId="0">
      <selection activeCell="A81" sqref="A81"/>
    </sheetView>
  </sheetViews>
  <sheetFormatPr defaultColWidth="9" defaultRowHeight="12" outlineLevelRow="1" outlineLevelCol="1" x14ac:dyDescent="0.3"/>
  <cols>
    <col min="1" max="1" width="3.7265625" style="1" customWidth="1"/>
    <col min="2" max="2" width="1.08984375" style="1" customWidth="1"/>
    <col min="3" max="3" width="28.81640625" style="1" customWidth="1"/>
    <col min="4" max="4" width="11.81640625" style="1" hidden="1" customWidth="1" outlineLevel="1"/>
    <col min="5" max="5" width="10.36328125" style="1" customWidth="1" collapsed="1"/>
    <col min="6" max="6" width="9.54296875" style="1" customWidth="1"/>
    <col min="7" max="7" width="8.54296875" style="1" customWidth="1"/>
    <col min="8" max="8" width="9.54296875" style="1" customWidth="1"/>
    <col min="9" max="9" width="8.54296875" style="1" customWidth="1"/>
    <col min="10" max="10" width="10.26953125" style="1" customWidth="1"/>
    <col min="11" max="11" width="11" style="1" customWidth="1" outlineLevel="1"/>
    <col min="12" max="12" width="1.7265625" style="1" customWidth="1"/>
    <col min="13" max="13" width="3.54296875" style="1" customWidth="1"/>
    <col min="14" max="14" width="9" style="1"/>
    <col min="15" max="15" width="9.08984375" style="1" bestFit="1" customWidth="1"/>
    <col min="16" max="16" width="9" style="1"/>
    <col min="17" max="17" width="12.26953125" style="1" customWidth="1"/>
    <col min="18" max="18" width="9" style="1"/>
    <col min="19" max="19" width="10.7265625" style="1" customWidth="1"/>
    <col min="20" max="20" width="9" style="1"/>
    <col min="21" max="21" width="10.26953125" style="1" customWidth="1"/>
    <col min="22" max="23" width="9" style="1"/>
    <col min="24" max="24" width="10.54296875" style="1" customWidth="1"/>
    <col min="25" max="25" width="9" style="1"/>
    <col min="26" max="26" width="12.54296875" style="1" customWidth="1"/>
    <col min="27" max="16384" width="9" style="1"/>
  </cols>
  <sheetData>
    <row r="2" spans="3:26" x14ac:dyDescent="0.3">
      <c r="C2" s="24" t="s">
        <v>30</v>
      </c>
    </row>
    <row r="3" spans="3:26" x14ac:dyDescent="0.3">
      <c r="C3" s="208" t="s">
        <v>179</v>
      </c>
      <c r="D3" s="209">
        <v>6</v>
      </c>
    </row>
    <row r="4" spans="3:26" x14ac:dyDescent="0.3">
      <c r="C4" s="25" t="s">
        <v>24</v>
      </c>
      <c r="D4" s="3">
        <v>6700000</v>
      </c>
      <c r="G4" s="25" t="s">
        <v>81</v>
      </c>
      <c r="H4" s="5">
        <v>0.15</v>
      </c>
    </row>
    <row r="5" spans="3:26" x14ac:dyDescent="0.3">
      <c r="C5" s="25" t="s">
        <v>63</v>
      </c>
      <c r="D5" s="27">
        <f>D150</f>
        <v>225000</v>
      </c>
    </row>
    <row r="6" spans="3:26" x14ac:dyDescent="0.3">
      <c r="C6" s="25" t="s">
        <v>25</v>
      </c>
      <c r="D6" s="9">
        <v>0.75</v>
      </c>
      <c r="E6" s="27">
        <f>D6*(D4+D5)</f>
        <v>5193750</v>
      </c>
      <c r="G6" s="4"/>
    </row>
    <row r="7" spans="3:26" x14ac:dyDescent="0.3">
      <c r="C7" s="25" t="s">
        <v>39</v>
      </c>
      <c r="D7" s="9"/>
      <c r="E7" s="27">
        <f>D4+D5-E6</f>
        <v>1731250</v>
      </c>
      <c r="F7" s="6"/>
    </row>
    <row r="8" spans="3:26" x14ac:dyDescent="0.3">
      <c r="C8" s="25" t="s">
        <v>40</v>
      </c>
      <c r="D8" s="5">
        <v>0.01</v>
      </c>
      <c r="E8" s="27">
        <f>D8*E6</f>
        <v>51937.5</v>
      </c>
      <c r="N8" s="29" t="s">
        <v>193</v>
      </c>
      <c r="O8" s="25"/>
      <c r="P8" s="25"/>
      <c r="Q8" s="25"/>
      <c r="R8" s="25"/>
      <c r="S8" s="25"/>
      <c r="U8" s="29" t="s">
        <v>194</v>
      </c>
      <c r="V8" s="25"/>
      <c r="W8" s="25"/>
      <c r="X8" s="25"/>
      <c r="Y8" s="25"/>
      <c r="Z8" s="25"/>
    </row>
    <row r="9" spans="3:26" ht="24" x14ac:dyDescent="0.3">
      <c r="C9" s="25" t="s">
        <v>42</v>
      </c>
      <c r="D9" s="23">
        <v>30</v>
      </c>
      <c r="E9" s="142">
        <f>D9*12</f>
        <v>360</v>
      </c>
      <c r="N9" s="30" t="s">
        <v>50</v>
      </c>
      <c r="O9" s="31" t="s">
        <v>45</v>
      </c>
      <c r="P9" s="31" t="s">
        <v>46</v>
      </c>
      <c r="Q9" s="32" t="s">
        <v>47</v>
      </c>
      <c r="R9" s="32" t="s">
        <v>48</v>
      </c>
      <c r="S9" s="33" t="s">
        <v>49</v>
      </c>
      <c r="T9" s="234" t="s">
        <v>192</v>
      </c>
      <c r="U9" s="30" t="s">
        <v>92</v>
      </c>
      <c r="V9" s="31" t="s">
        <v>45</v>
      </c>
      <c r="W9" s="31" t="s">
        <v>46</v>
      </c>
      <c r="X9" s="32" t="s">
        <v>47</v>
      </c>
      <c r="Y9" s="32" t="s">
        <v>48</v>
      </c>
      <c r="Z9" s="33" t="s">
        <v>49</v>
      </c>
    </row>
    <row r="10" spans="3:26" x14ac:dyDescent="0.3">
      <c r="C10" s="25" t="s">
        <v>43</v>
      </c>
      <c r="D10" s="5">
        <v>7.0000000000000007E-2</v>
      </c>
      <c r="E10" s="4">
        <f>D10/12</f>
        <v>5.8333333333333336E-3</v>
      </c>
      <c r="F10" s="6"/>
      <c r="G10" s="6"/>
      <c r="H10" s="6"/>
      <c r="K10" s="6"/>
      <c r="M10" s="27"/>
      <c r="N10" s="138">
        <v>1</v>
      </c>
      <c r="O10" s="139">
        <f t="shared" ref="O10:O39" si="0">N10</f>
        <v>1</v>
      </c>
      <c r="P10" s="27">
        <f>$E$6</f>
        <v>5193750</v>
      </c>
      <c r="Q10" s="27">
        <f>SUMIF($T$10:$T$369,O10,$X$10:$X$369)</f>
        <v>361891.15711141517</v>
      </c>
      <c r="R10" s="27">
        <f>SUMIF($T$10:$T$369,O10,$Y$10:$Y$369)</f>
        <v>52758.623009010706</v>
      </c>
      <c r="S10" s="232">
        <f t="shared" ref="S10:S39" si="1">P10-R10</f>
        <v>5140991.3769909889</v>
      </c>
      <c r="T10" s="234">
        <f>ROUNDUP(U10/12,0)</f>
        <v>1</v>
      </c>
      <c r="U10" s="138">
        <v>1</v>
      </c>
      <c r="V10" s="139">
        <f t="shared" ref="V10:V73" si="2">U10</f>
        <v>1</v>
      </c>
      <c r="W10" s="27">
        <f>$E$6</f>
        <v>5193750</v>
      </c>
      <c r="X10" s="27">
        <f>IF(ROUND(W10,0)=0,0,$D$11/12-Y10)</f>
        <v>30296.875</v>
      </c>
      <c r="Y10" s="27">
        <f>IFERROR(-PPMT($E$10,V10,$E$9,$E$6),0)</f>
        <v>4257.2733433688254</v>
      </c>
      <c r="Z10" s="52">
        <f t="shared" ref="Z10:Z73" si="3">W10-Y10</f>
        <v>5189492.7266566316</v>
      </c>
    </row>
    <row r="11" spans="3:26" x14ac:dyDescent="0.3">
      <c r="C11" s="25" t="s">
        <v>44</v>
      </c>
      <c r="D11" s="6">
        <f>-PMT(E10,E9,E6)*12</f>
        <v>414649.78012042592</v>
      </c>
      <c r="E11" s="6"/>
      <c r="F11" s="6"/>
      <c r="G11" s="6"/>
      <c r="H11" s="6"/>
      <c r="K11" s="6"/>
      <c r="M11" s="27"/>
      <c r="N11" s="138">
        <v>2</v>
      </c>
      <c r="O11" s="139">
        <f t="shared" si="0"/>
        <v>2</v>
      </c>
      <c r="P11" s="27">
        <f t="shared" ref="P11:P39" si="4">S10</f>
        <v>5140991.3769909889</v>
      </c>
      <c r="Q11" s="27">
        <f t="shared" ref="Q11:Q39" si="5">SUMIF($T$10:$T$369,O11,$X$10:$X$369)</f>
        <v>358077.23198823014</v>
      </c>
      <c r="R11" s="27">
        <f t="shared" ref="R11:R39" si="6">SUMIF($T$10:$T$369,O11,$Y$10:$Y$369)</f>
        <v>56572.548132195741</v>
      </c>
      <c r="S11" s="232">
        <f t="shared" si="1"/>
        <v>5084418.8288587928</v>
      </c>
      <c r="T11" s="234">
        <f t="shared" ref="T11:T74" si="7">ROUNDUP(U11/12,0)</f>
        <v>1</v>
      </c>
      <c r="U11" s="138">
        <v>2</v>
      </c>
      <c r="V11" s="139">
        <f t="shared" si="2"/>
        <v>2</v>
      </c>
      <c r="W11" s="27">
        <f t="shared" ref="W11:W74" si="8">Z10</f>
        <v>5189492.7266566316</v>
      </c>
      <c r="X11" s="27">
        <f t="shared" ref="X11:X74" si="9">IF(ROUND(W11,0)=0,0,$D$11/12-Y11)</f>
        <v>30272.040905497019</v>
      </c>
      <c r="Y11" s="27">
        <f t="shared" ref="Y11:Y74" si="10">IFERROR(-PPMT($E$10,V11,$E$9,$E$6),0)</f>
        <v>4282.1074378718085</v>
      </c>
      <c r="Z11" s="52">
        <f t="shared" si="3"/>
        <v>5185210.6192187602</v>
      </c>
    </row>
    <row r="12" spans="3:26" x14ac:dyDescent="0.3">
      <c r="C12" s="25" t="s">
        <v>56</v>
      </c>
      <c r="D12" s="23">
        <v>7</v>
      </c>
      <c r="E12" s="6"/>
      <c r="F12" s="6"/>
      <c r="G12" s="6"/>
      <c r="H12" s="6"/>
      <c r="K12" s="6"/>
      <c r="M12" s="27"/>
      <c r="N12" s="138">
        <v>3</v>
      </c>
      <c r="O12" s="139">
        <f t="shared" si="0"/>
        <v>3</v>
      </c>
      <c r="P12" s="27">
        <f t="shared" si="4"/>
        <v>5084418.8288587928</v>
      </c>
      <c r="Q12" s="27">
        <f t="shared" si="5"/>
        <v>353987.59790951037</v>
      </c>
      <c r="R12" s="27">
        <f t="shared" si="6"/>
        <v>60662.18221091546</v>
      </c>
      <c r="S12" s="232">
        <f t="shared" si="1"/>
        <v>5023756.6466478771</v>
      </c>
      <c r="T12" s="234">
        <f t="shared" si="7"/>
        <v>1</v>
      </c>
      <c r="U12" s="138">
        <v>3</v>
      </c>
      <c r="V12" s="139">
        <f t="shared" si="2"/>
        <v>3</v>
      </c>
      <c r="W12" s="27">
        <f t="shared" si="8"/>
        <v>5185210.6192187602</v>
      </c>
      <c r="X12" s="27">
        <f t="shared" si="9"/>
        <v>30247.061945442765</v>
      </c>
      <c r="Y12" s="27">
        <f t="shared" si="10"/>
        <v>4307.0863979260612</v>
      </c>
      <c r="Z12" s="52">
        <f t="shared" si="3"/>
        <v>5180903.5328208338</v>
      </c>
    </row>
    <row r="13" spans="3:26" x14ac:dyDescent="0.3">
      <c r="C13" s="25" t="s">
        <v>59</v>
      </c>
      <c r="D13" s="5">
        <v>0.21</v>
      </c>
      <c r="E13" s="6"/>
      <c r="K13" s="6"/>
      <c r="M13" s="27"/>
      <c r="N13" s="138">
        <v>4</v>
      </c>
      <c r="O13" s="139">
        <f t="shared" si="0"/>
        <v>4</v>
      </c>
      <c r="P13" s="27">
        <f t="shared" si="4"/>
        <v>5023756.6466478771</v>
      </c>
      <c r="Q13" s="27">
        <f t="shared" si="5"/>
        <v>349602.32385256764</v>
      </c>
      <c r="R13" s="27">
        <f t="shared" si="6"/>
        <v>65047.45626785823</v>
      </c>
      <c r="S13" s="232">
        <f t="shared" si="1"/>
        <v>4958709.1903800191</v>
      </c>
      <c r="T13" s="234">
        <f t="shared" si="7"/>
        <v>1</v>
      </c>
      <c r="U13" s="138">
        <v>4</v>
      </c>
      <c r="V13" s="139">
        <f t="shared" si="2"/>
        <v>4</v>
      </c>
      <c r="W13" s="27">
        <f t="shared" si="8"/>
        <v>5180903.5328208338</v>
      </c>
      <c r="X13" s="27">
        <f t="shared" si="9"/>
        <v>30221.937274788197</v>
      </c>
      <c r="Y13" s="27">
        <f t="shared" si="10"/>
        <v>4332.2110685806301</v>
      </c>
      <c r="Z13" s="52">
        <f t="shared" si="3"/>
        <v>5176571.321752253</v>
      </c>
    </row>
    <row r="14" spans="3:26" x14ac:dyDescent="0.3">
      <c r="C14" s="25"/>
      <c r="E14" s="28"/>
      <c r="F14" s="28"/>
      <c r="G14" s="28"/>
      <c r="H14" s="28"/>
      <c r="I14" s="28"/>
      <c r="J14" s="28"/>
      <c r="K14" s="6"/>
      <c r="L14" s="28"/>
      <c r="M14" s="27"/>
      <c r="N14" s="138">
        <v>5</v>
      </c>
      <c r="O14" s="139">
        <f t="shared" si="0"/>
        <v>5</v>
      </c>
      <c r="P14" s="27">
        <f t="shared" si="4"/>
        <v>4958709.1903800191</v>
      </c>
      <c r="Q14" s="27">
        <f t="shared" si="5"/>
        <v>344900.03797947179</v>
      </c>
      <c r="R14" s="27">
        <f t="shared" si="6"/>
        <v>69749.742140954157</v>
      </c>
      <c r="S14" s="232">
        <f t="shared" si="1"/>
        <v>4888959.4482390648</v>
      </c>
      <c r="T14" s="234">
        <f t="shared" si="7"/>
        <v>1</v>
      </c>
      <c r="U14" s="138">
        <v>5</v>
      </c>
      <c r="V14" s="139">
        <f t="shared" si="2"/>
        <v>5</v>
      </c>
      <c r="W14" s="27">
        <f t="shared" si="8"/>
        <v>5176571.321752253</v>
      </c>
      <c r="X14" s="27">
        <f t="shared" si="9"/>
        <v>30196.666043554807</v>
      </c>
      <c r="Y14" s="27">
        <f t="shared" si="10"/>
        <v>4357.482299814018</v>
      </c>
      <c r="Z14" s="52">
        <f t="shared" si="3"/>
        <v>5172213.839452439</v>
      </c>
    </row>
    <row r="15" spans="3:26" x14ac:dyDescent="0.3">
      <c r="C15" s="25"/>
      <c r="E15" s="5"/>
      <c r="F15" s="5"/>
      <c r="G15" s="5"/>
      <c r="H15" s="5"/>
      <c r="I15" s="5"/>
      <c r="J15" s="5"/>
      <c r="K15" s="6"/>
      <c r="M15" s="27"/>
      <c r="N15" s="138">
        <v>6</v>
      </c>
      <c r="O15" s="139">
        <f t="shared" si="0"/>
        <v>6</v>
      </c>
      <c r="P15" s="27">
        <f t="shared" si="4"/>
        <v>4888959.4482390648</v>
      </c>
      <c r="Q15" s="27">
        <f t="shared" si="5"/>
        <v>339857.82348040061</v>
      </c>
      <c r="R15" s="27">
        <f t="shared" si="6"/>
        <v>74791.956640025324</v>
      </c>
      <c r="S15" s="232">
        <f t="shared" si="1"/>
        <v>4814167.4915990392</v>
      </c>
      <c r="T15" s="234">
        <f t="shared" si="7"/>
        <v>1</v>
      </c>
      <c r="U15" s="138">
        <v>6</v>
      </c>
      <c r="V15" s="139">
        <f t="shared" si="2"/>
        <v>6</v>
      </c>
      <c r="W15" s="27">
        <f t="shared" si="8"/>
        <v>5172213.839452439</v>
      </c>
      <c r="X15" s="27">
        <f t="shared" si="9"/>
        <v>30171.247396805891</v>
      </c>
      <c r="Y15" s="27">
        <f t="shared" si="10"/>
        <v>4382.9009465629333</v>
      </c>
      <c r="Z15" s="52">
        <f t="shared" si="3"/>
        <v>5167830.9385058759</v>
      </c>
    </row>
    <row r="16" spans="3:26" x14ac:dyDescent="0.3">
      <c r="C16" s="25"/>
      <c r="E16" s="5"/>
      <c r="F16" s="5"/>
      <c r="G16" s="5"/>
      <c r="H16" s="5"/>
      <c r="I16" s="5"/>
      <c r="J16" s="5"/>
      <c r="K16" s="6"/>
      <c r="M16" s="27"/>
      <c r="N16" s="138">
        <v>7</v>
      </c>
      <c r="O16" s="139">
        <f t="shared" si="0"/>
        <v>7</v>
      </c>
      <c r="P16" s="27">
        <f t="shared" si="4"/>
        <v>4814167.4915990392</v>
      </c>
      <c r="Q16" s="27">
        <f t="shared" si="5"/>
        <v>334451.10688749707</v>
      </c>
      <c r="R16" s="27">
        <f t="shared" si="6"/>
        <v>80198.673232928835</v>
      </c>
      <c r="S16" s="232">
        <f t="shared" si="1"/>
        <v>4733968.8183661103</v>
      </c>
      <c r="T16" s="234">
        <f t="shared" si="7"/>
        <v>1</v>
      </c>
      <c r="U16" s="138">
        <v>7</v>
      </c>
      <c r="V16" s="139">
        <f t="shared" si="2"/>
        <v>7</v>
      </c>
      <c r="W16" s="27">
        <f t="shared" si="8"/>
        <v>5167830.9385058759</v>
      </c>
      <c r="X16" s="27">
        <f t="shared" si="9"/>
        <v>30145.680474617613</v>
      </c>
      <c r="Y16" s="27">
        <f t="shared" si="10"/>
        <v>4408.4678687512151</v>
      </c>
      <c r="Z16" s="52">
        <f t="shared" si="3"/>
        <v>5163422.470637125</v>
      </c>
    </row>
    <row r="17" spans="3:26" x14ac:dyDescent="0.3">
      <c r="K17" s="6"/>
      <c r="L17" s="5"/>
      <c r="M17" s="27"/>
      <c r="N17" s="138">
        <v>8</v>
      </c>
      <c r="O17" s="139">
        <f t="shared" si="0"/>
        <v>8</v>
      </c>
      <c r="P17" s="27">
        <f t="shared" si="4"/>
        <v>4733968.8183661103</v>
      </c>
      <c r="Q17" s="27">
        <f t="shared" si="5"/>
        <v>328653.5383149258</v>
      </c>
      <c r="R17" s="27">
        <f t="shared" si="6"/>
        <v>85996.24180550006</v>
      </c>
      <c r="S17" s="232">
        <f t="shared" si="1"/>
        <v>4647972.57656061</v>
      </c>
      <c r="T17" s="234">
        <f t="shared" si="7"/>
        <v>1</v>
      </c>
      <c r="U17" s="138">
        <v>8</v>
      </c>
      <c r="V17" s="139">
        <f t="shared" si="2"/>
        <v>8</v>
      </c>
      <c r="W17" s="27">
        <f t="shared" si="8"/>
        <v>5163422.470637125</v>
      </c>
      <c r="X17" s="27">
        <f t="shared" si="9"/>
        <v>30119.964412049896</v>
      </c>
      <c r="Y17" s="27">
        <f t="shared" si="10"/>
        <v>4434.1839313189312</v>
      </c>
      <c r="Z17" s="52">
        <f t="shared" si="3"/>
        <v>5158988.2867058059</v>
      </c>
    </row>
    <row r="18" spans="3:26" x14ac:dyDescent="0.3">
      <c r="K18" s="6"/>
      <c r="L18" s="5"/>
      <c r="M18" s="27"/>
      <c r="N18" s="138">
        <v>9</v>
      </c>
      <c r="O18" s="139">
        <f t="shared" si="0"/>
        <v>9</v>
      </c>
      <c r="P18" s="27">
        <f t="shared" si="4"/>
        <v>4647972.57656061</v>
      </c>
      <c r="Q18" s="27">
        <f t="shared" si="5"/>
        <v>322436.86304147379</v>
      </c>
      <c r="R18" s="27">
        <f t="shared" si="6"/>
        <v>92212.917078952072</v>
      </c>
      <c r="S18" s="232">
        <f t="shared" si="1"/>
        <v>4555759.6594816577</v>
      </c>
      <c r="T18" s="234">
        <f t="shared" si="7"/>
        <v>1</v>
      </c>
      <c r="U18" s="138">
        <v>9</v>
      </c>
      <c r="V18" s="139">
        <f t="shared" si="2"/>
        <v>9</v>
      </c>
      <c r="W18" s="27">
        <f t="shared" si="8"/>
        <v>5158988.2867058059</v>
      </c>
      <c r="X18" s="27">
        <f t="shared" si="9"/>
        <v>30094.098339117201</v>
      </c>
      <c r="Y18" s="27">
        <f t="shared" si="10"/>
        <v>4460.0500042516251</v>
      </c>
      <c r="Z18" s="52">
        <f t="shared" si="3"/>
        <v>5154528.2367015546</v>
      </c>
    </row>
    <row r="19" spans="3:26" x14ac:dyDescent="0.3">
      <c r="C19" s="25"/>
      <c r="E19" s="5"/>
      <c r="K19" s="6"/>
      <c r="M19" s="27"/>
      <c r="N19" s="138">
        <v>10</v>
      </c>
      <c r="O19" s="139">
        <f t="shared" si="0"/>
        <v>10</v>
      </c>
      <c r="P19" s="27">
        <f t="shared" si="4"/>
        <v>4555759.6594816577</v>
      </c>
      <c r="Q19" s="27">
        <f t="shared" si="5"/>
        <v>315770.78380984708</v>
      </c>
      <c r="R19" s="27">
        <f t="shared" si="6"/>
        <v>98878.996310578863</v>
      </c>
      <c r="S19" s="232">
        <f t="shared" si="1"/>
        <v>4456880.663171079</v>
      </c>
      <c r="T19" s="234">
        <f t="shared" si="7"/>
        <v>1</v>
      </c>
      <c r="U19" s="138">
        <v>10</v>
      </c>
      <c r="V19" s="139">
        <f t="shared" si="2"/>
        <v>10</v>
      </c>
      <c r="W19" s="27">
        <f t="shared" si="8"/>
        <v>5154528.2367015546</v>
      </c>
      <c r="X19" s="27">
        <f t="shared" si="9"/>
        <v>30068.081380759068</v>
      </c>
      <c r="Y19" s="27">
        <f t="shared" si="10"/>
        <v>4486.0669626097597</v>
      </c>
      <c r="Z19" s="52">
        <f t="shared" si="3"/>
        <v>5150042.1697389446</v>
      </c>
    </row>
    <row r="20" spans="3:26" x14ac:dyDescent="0.3">
      <c r="C20" s="26" t="s">
        <v>55</v>
      </c>
      <c r="K20" s="6"/>
      <c r="M20" s="27"/>
      <c r="N20" s="138">
        <v>11</v>
      </c>
      <c r="O20" s="139">
        <f t="shared" si="0"/>
        <v>11</v>
      </c>
      <c r="P20" s="27">
        <f t="shared" si="4"/>
        <v>4456880.663171079</v>
      </c>
      <c r="Q20" s="27">
        <f t="shared" si="5"/>
        <v>308622.81317157188</v>
      </c>
      <c r="R20" s="27">
        <f t="shared" si="6"/>
        <v>106026.96694885405</v>
      </c>
      <c r="S20" s="232">
        <f t="shared" si="1"/>
        <v>4350853.6962222252</v>
      </c>
      <c r="T20" s="234">
        <f t="shared" si="7"/>
        <v>1</v>
      </c>
      <c r="U20" s="138">
        <v>11</v>
      </c>
      <c r="V20" s="139">
        <f t="shared" si="2"/>
        <v>11</v>
      </c>
      <c r="W20" s="27">
        <f t="shared" si="8"/>
        <v>5150042.1697389446</v>
      </c>
      <c r="X20" s="27">
        <f t="shared" si="9"/>
        <v>30041.912656810509</v>
      </c>
      <c r="Y20" s="27">
        <f t="shared" si="10"/>
        <v>4512.235686558317</v>
      </c>
      <c r="Z20" s="52">
        <f t="shared" si="3"/>
        <v>5145529.9340523863</v>
      </c>
    </row>
    <row r="21" spans="3:26" x14ac:dyDescent="0.3">
      <c r="C21" s="50" t="s">
        <v>51</v>
      </c>
      <c r="D21" s="297">
        <v>1150000</v>
      </c>
      <c r="E21" s="298"/>
      <c r="K21" s="6"/>
      <c r="M21" s="27"/>
      <c r="N21" s="138">
        <v>12</v>
      </c>
      <c r="O21" s="139">
        <f t="shared" si="0"/>
        <v>12</v>
      </c>
      <c r="P21" s="27">
        <f t="shared" si="4"/>
        <v>4350853.6962222252</v>
      </c>
      <c r="Q21" s="27">
        <f t="shared" si="5"/>
        <v>300958.11515789776</v>
      </c>
      <c r="R21" s="27">
        <f t="shared" si="6"/>
        <v>113691.66496252811</v>
      </c>
      <c r="S21" s="232">
        <f t="shared" si="1"/>
        <v>4237162.0312596969</v>
      </c>
      <c r="T21" s="234">
        <f t="shared" si="7"/>
        <v>1</v>
      </c>
      <c r="U21" s="138">
        <v>12</v>
      </c>
      <c r="V21" s="139">
        <f t="shared" si="2"/>
        <v>12</v>
      </c>
      <c r="W21" s="27">
        <f t="shared" si="8"/>
        <v>5145529.9340523863</v>
      </c>
      <c r="X21" s="27">
        <f t="shared" si="9"/>
        <v>30015.591281972254</v>
      </c>
      <c r="Y21" s="27">
        <f t="shared" si="10"/>
        <v>4538.5570613965729</v>
      </c>
      <c r="Z21" s="52">
        <f t="shared" si="3"/>
        <v>5140991.3769909898</v>
      </c>
    </row>
    <row r="22" spans="3:26" x14ac:dyDescent="0.3">
      <c r="C22" s="36" t="s">
        <v>52</v>
      </c>
      <c r="D22" s="299">
        <f>D4-D21</f>
        <v>5550000</v>
      </c>
      <c r="E22" s="300"/>
      <c r="K22" s="6"/>
      <c r="M22" s="27"/>
      <c r="N22" s="138">
        <v>13</v>
      </c>
      <c r="O22" s="139">
        <f t="shared" si="0"/>
        <v>13</v>
      </c>
      <c r="P22" s="27">
        <f t="shared" si="4"/>
        <v>4237162.0312596969</v>
      </c>
      <c r="Q22" s="27">
        <f t="shared" si="5"/>
        <v>292739.33550507657</v>
      </c>
      <c r="R22" s="27">
        <f t="shared" si="6"/>
        <v>121910.44461534935</v>
      </c>
      <c r="S22" s="232">
        <f t="shared" si="1"/>
        <v>4115251.5866443478</v>
      </c>
      <c r="T22" s="234">
        <f t="shared" si="7"/>
        <v>2</v>
      </c>
      <c r="U22" s="138">
        <v>13</v>
      </c>
      <c r="V22" s="139">
        <f t="shared" si="2"/>
        <v>13</v>
      </c>
      <c r="W22" s="27">
        <f t="shared" si="8"/>
        <v>5140991.3769909898</v>
      </c>
      <c r="X22" s="27">
        <f t="shared" si="9"/>
        <v>29989.116365780774</v>
      </c>
      <c r="Y22" s="27">
        <f t="shared" si="10"/>
        <v>4565.0319775880525</v>
      </c>
      <c r="Z22" s="52">
        <f t="shared" si="3"/>
        <v>5136426.3450134015</v>
      </c>
    </row>
    <row r="23" spans="3:26" x14ac:dyDescent="0.3">
      <c r="C23" s="36" t="s">
        <v>53</v>
      </c>
      <c r="D23" s="301">
        <v>27.5</v>
      </c>
      <c r="E23" s="302"/>
      <c r="K23" s="6"/>
      <c r="M23" s="27"/>
      <c r="N23" s="138">
        <v>14</v>
      </c>
      <c r="O23" s="139">
        <f t="shared" si="0"/>
        <v>14</v>
      </c>
      <c r="P23" s="27">
        <f t="shared" si="4"/>
        <v>4115251.5866443478</v>
      </c>
      <c r="Q23" s="27">
        <f t="shared" si="5"/>
        <v>283926.41960661334</v>
      </c>
      <c r="R23" s="27">
        <f t="shared" si="6"/>
        <v>130723.3605138126</v>
      </c>
      <c r="S23" s="232">
        <f t="shared" si="1"/>
        <v>3984528.2261305354</v>
      </c>
      <c r="T23" s="234">
        <f t="shared" si="7"/>
        <v>2</v>
      </c>
      <c r="U23" s="138">
        <v>14</v>
      </c>
      <c r="V23" s="139">
        <f t="shared" si="2"/>
        <v>14</v>
      </c>
      <c r="W23" s="27">
        <f t="shared" si="8"/>
        <v>5136426.3450134015</v>
      </c>
      <c r="X23" s="27">
        <f t="shared" si="9"/>
        <v>29962.487012578174</v>
      </c>
      <c r="Y23" s="27">
        <f t="shared" si="10"/>
        <v>4591.66133079065</v>
      </c>
      <c r="Z23" s="52">
        <f t="shared" si="3"/>
        <v>5131834.6836826112</v>
      </c>
    </row>
    <row r="24" spans="3:26" x14ac:dyDescent="0.3">
      <c r="C24" s="51" t="s">
        <v>54</v>
      </c>
      <c r="D24" s="303">
        <f>D22/D23</f>
        <v>201818.18181818182</v>
      </c>
      <c r="E24" s="304"/>
      <c r="K24" s="6"/>
      <c r="M24" s="27"/>
      <c r="N24" s="138">
        <v>15</v>
      </c>
      <c r="O24" s="139">
        <f t="shared" si="0"/>
        <v>15</v>
      </c>
      <c r="P24" s="27">
        <f t="shared" si="4"/>
        <v>3984528.2261305354</v>
      </c>
      <c r="Q24" s="27">
        <f t="shared" si="5"/>
        <v>274476.41730527097</v>
      </c>
      <c r="R24" s="27">
        <f t="shared" si="6"/>
        <v>140173.36281515492</v>
      </c>
      <c r="S24" s="232">
        <f t="shared" si="1"/>
        <v>3844354.8633153806</v>
      </c>
      <c r="T24" s="234">
        <f t="shared" si="7"/>
        <v>2</v>
      </c>
      <c r="U24" s="138">
        <v>15</v>
      </c>
      <c r="V24" s="139">
        <f t="shared" si="2"/>
        <v>15</v>
      </c>
      <c r="W24" s="27">
        <f t="shared" si="8"/>
        <v>5131834.6836826112</v>
      </c>
      <c r="X24" s="27">
        <f t="shared" si="9"/>
        <v>29935.702321481898</v>
      </c>
      <c r="Y24" s="27">
        <f t="shared" si="10"/>
        <v>4618.446021886929</v>
      </c>
      <c r="Z24" s="52">
        <f t="shared" si="3"/>
        <v>5127216.2376607247</v>
      </c>
    </row>
    <row r="25" spans="3:26" x14ac:dyDescent="0.3">
      <c r="K25" s="6"/>
      <c r="M25" s="27"/>
      <c r="N25" s="138">
        <v>16</v>
      </c>
      <c r="O25" s="139">
        <f t="shared" si="0"/>
        <v>16</v>
      </c>
      <c r="P25" s="27">
        <f t="shared" si="4"/>
        <v>3844354.8633153806</v>
      </c>
      <c r="Q25" s="27">
        <f t="shared" si="5"/>
        <v>264343.27357347292</v>
      </c>
      <c r="R25" s="27">
        <f t="shared" si="6"/>
        <v>150306.50654695297</v>
      </c>
      <c r="S25" s="232">
        <f t="shared" si="1"/>
        <v>3694048.3567684279</v>
      </c>
      <c r="T25" s="234">
        <f t="shared" si="7"/>
        <v>2</v>
      </c>
      <c r="U25" s="138">
        <v>16</v>
      </c>
      <c r="V25" s="139">
        <f t="shared" si="2"/>
        <v>16</v>
      </c>
      <c r="W25" s="27">
        <f t="shared" si="8"/>
        <v>5127216.2376607247</v>
      </c>
      <c r="X25" s="27">
        <f t="shared" si="9"/>
        <v>29908.761386354221</v>
      </c>
      <c r="Y25" s="27">
        <f t="shared" si="10"/>
        <v>4645.3869570146044</v>
      </c>
      <c r="Z25" s="52">
        <f t="shared" si="3"/>
        <v>5122570.8507037098</v>
      </c>
    </row>
    <row r="26" spans="3:26" x14ac:dyDescent="0.3">
      <c r="M26" s="27"/>
      <c r="N26" s="138">
        <v>17</v>
      </c>
      <c r="O26" s="139">
        <f t="shared" si="0"/>
        <v>17</v>
      </c>
      <c r="P26" s="27">
        <f t="shared" si="4"/>
        <v>3694048.3567684279</v>
      </c>
      <c r="Q26" s="27">
        <f t="shared" si="5"/>
        <v>253477.60406197541</v>
      </c>
      <c r="R26" s="27">
        <f t="shared" si="6"/>
        <v>161172.17605845048</v>
      </c>
      <c r="S26" s="232">
        <f t="shared" si="1"/>
        <v>3532876.1807099776</v>
      </c>
      <c r="T26" s="234">
        <f t="shared" si="7"/>
        <v>2</v>
      </c>
      <c r="U26" s="138">
        <v>17</v>
      </c>
      <c r="V26" s="139">
        <f t="shared" si="2"/>
        <v>17</v>
      </c>
      <c r="W26" s="27">
        <f t="shared" si="8"/>
        <v>5122570.8507037098</v>
      </c>
      <c r="X26" s="27">
        <f t="shared" si="9"/>
        <v>29881.663295771636</v>
      </c>
      <c r="Y26" s="27">
        <f t="shared" si="10"/>
        <v>4672.4850475971898</v>
      </c>
      <c r="Z26" s="52">
        <f t="shared" si="3"/>
        <v>5117898.3656561123</v>
      </c>
    </row>
    <row r="27" spans="3:26" x14ac:dyDescent="0.3">
      <c r="C27" s="25"/>
      <c r="F27" s="15"/>
      <c r="H27" s="15"/>
      <c r="I27" s="15"/>
      <c r="J27" s="15"/>
      <c r="K27" s="15"/>
      <c r="L27" s="15"/>
      <c r="M27" s="27"/>
      <c r="N27" s="138">
        <v>18</v>
      </c>
      <c r="O27" s="139">
        <f t="shared" si="0"/>
        <v>18</v>
      </c>
      <c r="P27" s="27">
        <f t="shared" si="4"/>
        <v>3532876.1807099776</v>
      </c>
      <c r="Q27" s="27">
        <f t="shared" si="5"/>
        <v>241826.45442293456</v>
      </c>
      <c r="R27" s="27">
        <f t="shared" si="6"/>
        <v>172823.32569749132</v>
      </c>
      <c r="S27" s="232">
        <f t="shared" si="1"/>
        <v>3360052.8550124862</v>
      </c>
      <c r="T27" s="234">
        <f t="shared" si="7"/>
        <v>2</v>
      </c>
      <c r="U27" s="138">
        <v>18</v>
      </c>
      <c r="V27" s="139">
        <f t="shared" si="2"/>
        <v>18</v>
      </c>
      <c r="W27" s="27">
        <f t="shared" si="8"/>
        <v>5117898.3656561123</v>
      </c>
      <c r="X27" s="27">
        <f t="shared" si="9"/>
        <v>29854.407132993987</v>
      </c>
      <c r="Y27" s="27">
        <f t="shared" si="10"/>
        <v>4699.7412103748393</v>
      </c>
      <c r="Z27" s="52">
        <f t="shared" si="3"/>
        <v>5113198.6244457373</v>
      </c>
    </row>
    <row r="28" spans="3:26" x14ac:dyDescent="0.3">
      <c r="C28" s="26" t="s">
        <v>84</v>
      </c>
      <c r="D28" s="14"/>
      <c r="E28" s="44">
        <v>1</v>
      </c>
      <c r="F28" s="44">
        <v>2</v>
      </c>
      <c r="G28" s="44">
        <v>3</v>
      </c>
      <c r="H28" s="44">
        <v>4</v>
      </c>
      <c r="I28" s="44">
        <v>5</v>
      </c>
      <c r="J28" s="44">
        <v>6</v>
      </c>
      <c r="K28" s="207">
        <v>7</v>
      </c>
      <c r="M28" s="27"/>
      <c r="N28" s="138">
        <v>19</v>
      </c>
      <c r="O28" s="139">
        <f t="shared" si="0"/>
        <v>19</v>
      </c>
      <c r="P28" s="27">
        <f t="shared" si="4"/>
        <v>3360052.8550124862</v>
      </c>
      <c r="Q28" s="27">
        <f t="shared" si="5"/>
        <v>229333.04223441935</v>
      </c>
      <c r="R28" s="27">
        <f t="shared" si="6"/>
        <v>185316.73788600657</v>
      </c>
      <c r="S28" s="232">
        <f t="shared" si="1"/>
        <v>3174736.1171264797</v>
      </c>
      <c r="T28" s="234">
        <f t="shared" si="7"/>
        <v>2</v>
      </c>
      <c r="U28" s="138">
        <v>19</v>
      </c>
      <c r="V28" s="139">
        <f t="shared" si="2"/>
        <v>19</v>
      </c>
      <c r="W28" s="27">
        <f t="shared" si="8"/>
        <v>5113198.6244457373</v>
      </c>
      <c r="X28" s="27">
        <f t="shared" si="9"/>
        <v>29826.991975933466</v>
      </c>
      <c r="Y28" s="27">
        <f t="shared" si="10"/>
        <v>4727.1563674353583</v>
      </c>
      <c r="Z28" s="52">
        <f t="shared" si="3"/>
        <v>5108471.4680783022</v>
      </c>
    </row>
    <row r="29" spans="3:26" x14ac:dyDescent="0.3">
      <c r="C29" s="215"/>
      <c r="D29" s="216"/>
      <c r="E29" s="22"/>
      <c r="F29" s="22"/>
      <c r="G29" s="22"/>
      <c r="H29" s="22"/>
      <c r="I29" s="22"/>
      <c r="J29" s="22"/>
      <c r="K29" s="217"/>
      <c r="M29" s="27"/>
      <c r="N29" s="138">
        <v>20</v>
      </c>
      <c r="O29" s="139">
        <f t="shared" si="0"/>
        <v>20</v>
      </c>
      <c r="P29" s="27">
        <f t="shared" si="4"/>
        <v>3174736.1171264797</v>
      </c>
      <c r="Q29" s="27">
        <f t="shared" si="5"/>
        <v>215936.48026862618</v>
      </c>
      <c r="R29" s="27">
        <f t="shared" si="6"/>
        <v>198713.29985179982</v>
      </c>
      <c r="S29" s="232">
        <f t="shared" si="1"/>
        <v>2976022.8172746799</v>
      </c>
      <c r="T29" s="234">
        <f t="shared" si="7"/>
        <v>2</v>
      </c>
      <c r="U29" s="138">
        <v>20</v>
      </c>
      <c r="V29" s="139">
        <f t="shared" si="2"/>
        <v>20</v>
      </c>
      <c r="W29" s="27">
        <f t="shared" si="8"/>
        <v>5108471.4680783022</v>
      </c>
      <c r="X29" s="27">
        <f t="shared" si="9"/>
        <v>29799.416897123428</v>
      </c>
      <c r="Y29" s="27">
        <f t="shared" si="10"/>
        <v>4754.7314462453978</v>
      </c>
      <c r="Z29" s="52">
        <f t="shared" si="3"/>
        <v>5103716.7366320565</v>
      </c>
    </row>
    <row r="30" spans="3:26" x14ac:dyDescent="0.3">
      <c r="C30" s="48" t="s">
        <v>31</v>
      </c>
      <c r="E30" s="305">
        <v>1</v>
      </c>
      <c r="F30" s="305"/>
      <c r="G30" s="313">
        <v>1</v>
      </c>
      <c r="H30" s="313"/>
      <c r="I30" s="16"/>
      <c r="J30" s="16"/>
      <c r="K30" s="19"/>
      <c r="M30" s="27"/>
      <c r="N30" s="138">
        <v>21</v>
      </c>
      <c r="O30" s="139">
        <f t="shared" si="0"/>
        <v>21</v>
      </c>
      <c r="P30" s="27">
        <f t="shared" si="4"/>
        <v>2976022.8172746799</v>
      </c>
      <c r="Q30" s="27">
        <f t="shared" si="5"/>
        <v>201571.47975513013</v>
      </c>
      <c r="R30" s="27">
        <f t="shared" si="6"/>
        <v>213078.30036529579</v>
      </c>
      <c r="S30" s="232">
        <f t="shared" si="1"/>
        <v>2762944.5169093842</v>
      </c>
      <c r="T30" s="234">
        <f t="shared" si="7"/>
        <v>2</v>
      </c>
      <c r="U30" s="138">
        <v>21</v>
      </c>
      <c r="V30" s="139">
        <f t="shared" si="2"/>
        <v>21</v>
      </c>
      <c r="W30" s="27">
        <f t="shared" si="8"/>
        <v>5103716.7366320565</v>
      </c>
      <c r="X30" s="27">
        <f t="shared" si="9"/>
        <v>29771.680963686998</v>
      </c>
      <c r="Y30" s="27">
        <f t="shared" si="10"/>
        <v>4782.4673796818288</v>
      </c>
      <c r="Z30" s="52">
        <f t="shared" si="3"/>
        <v>5098934.2692523748</v>
      </c>
    </row>
    <row r="31" spans="3:26" x14ac:dyDescent="0.3">
      <c r="C31" s="36" t="s">
        <v>32</v>
      </c>
      <c r="D31" s="10"/>
      <c r="E31" s="40">
        <f>$E$30*E102</f>
        <v>-35000</v>
      </c>
      <c r="F31" s="45"/>
      <c r="G31" s="45"/>
      <c r="H31" s="45"/>
      <c r="I31" s="45"/>
      <c r="J31" s="45"/>
      <c r="K31" s="202"/>
      <c r="M31" s="27"/>
      <c r="N31" s="138">
        <v>22</v>
      </c>
      <c r="O31" s="139">
        <f t="shared" si="0"/>
        <v>22</v>
      </c>
      <c r="P31" s="27">
        <f t="shared" si="4"/>
        <v>2762944.5169093842</v>
      </c>
      <c r="Q31" s="27">
        <f t="shared" si="5"/>
        <v>186168.03219301364</v>
      </c>
      <c r="R31" s="27">
        <f t="shared" si="6"/>
        <v>228481.7479274123</v>
      </c>
      <c r="S31" s="232">
        <f t="shared" si="1"/>
        <v>2534462.7689819718</v>
      </c>
      <c r="T31" s="234">
        <f t="shared" si="7"/>
        <v>2</v>
      </c>
      <c r="U31" s="138">
        <v>22</v>
      </c>
      <c r="V31" s="139">
        <f t="shared" si="2"/>
        <v>22</v>
      </c>
      <c r="W31" s="27">
        <f t="shared" si="8"/>
        <v>5098934.2692523748</v>
      </c>
      <c r="X31" s="27">
        <f t="shared" si="9"/>
        <v>29743.783237305521</v>
      </c>
      <c r="Y31" s="27">
        <f t="shared" si="10"/>
        <v>4810.3651060633065</v>
      </c>
      <c r="Z31" s="52">
        <f t="shared" si="3"/>
        <v>5094123.9041463118</v>
      </c>
    </row>
    <row r="32" spans="3:26" x14ac:dyDescent="0.3">
      <c r="C32" s="36" t="s">
        <v>33</v>
      </c>
      <c r="D32" s="11"/>
      <c r="E32" s="12"/>
      <c r="F32" s="40">
        <f>$E$30*F102</f>
        <v>-38010</v>
      </c>
      <c r="G32" s="45"/>
      <c r="H32" s="45"/>
      <c r="I32" s="45"/>
      <c r="J32" s="45"/>
      <c r="K32" s="202"/>
      <c r="M32" s="27"/>
      <c r="N32" s="138">
        <v>23</v>
      </c>
      <c r="O32" s="139">
        <f t="shared" si="0"/>
        <v>23</v>
      </c>
      <c r="P32" s="27">
        <f t="shared" si="4"/>
        <v>2534462.7689819718</v>
      </c>
      <c r="Q32" s="27">
        <f t="shared" si="5"/>
        <v>169651.06816116688</v>
      </c>
      <c r="R32" s="27">
        <f t="shared" si="6"/>
        <v>244998.711959259</v>
      </c>
      <c r="S32" s="232">
        <f t="shared" si="1"/>
        <v>2289464.0570227127</v>
      </c>
      <c r="T32" s="234">
        <f t="shared" si="7"/>
        <v>2</v>
      </c>
      <c r="U32" s="138">
        <v>23</v>
      </c>
      <c r="V32" s="139">
        <f t="shared" si="2"/>
        <v>23</v>
      </c>
      <c r="W32" s="27">
        <f t="shared" si="8"/>
        <v>5094123.9041463118</v>
      </c>
      <c r="X32" s="27">
        <f t="shared" si="9"/>
        <v>29715.722774186819</v>
      </c>
      <c r="Y32" s="27">
        <f t="shared" si="10"/>
        <v>4838.425569182009</v>
      </c>
      <c r="Z32" s="52">
        <f t="shared" si="3"/>
        <v>5089285.4785771295</v>
      </c>
    </row>
    <row r="33" spans="3:26" x14ac:dyDescent="0.3">
      <c r="C33" s="36" t="s">
        <v>34</v>
      </c>
      <c r="D33" s="11"/>
      <c r="E33" s="12"/>
      <c r="F33" s="45"/>
      <c r="G33" s="40">
        <f>$E$30*G102</f>
        <v>-41963.040000000001</v>
      </c>
      <c r="H33" s="45"/>
      <c r="I33" s="45"/>
      <c r="J33" s="45"/>
      <c r="K33" s="202"/>
      <c r="M33" s="27"/>
      <c r="N33" s="138">
        <v>24</v>
      </c>
      <c r="O33" s="139">
        <f t="shared" si="0"/>
        <v>24</v>
      </c>
      <c r="P33" s="27">
        <f t="shared" si="4"/>
        <v>2289464.0570227127</v>
      </c>
      <c r="Q33" s="27">
        <f t="shared" si="5"/>
        <v>151940.0914639585</v>
      </c>
      <c r="R33" s="27">
        <f t="shared" si="6"/>
        <v>262709.68865646742</v>
      </c>
      <c r="S33" s="232">
        <f t="shared" si="1"/>
        <v>2026754.3683662452</v>
      </c>
      <c r="T33" s="234">
        <f t="shared" si="7"/>
        <v>2</v>
      </c>
      <c r="U33" s="138">
        <v>24</v>
      </c>
      <c r="V33" s="139">
        <f t="shared" si="2"/>
        <v>24</v>
      </c>
      <c r="W33" s="27">
        <f t="shared" si="8"/>
        <v>5089285.4785771295</v>
      </c>
      <c r="X33" s="27">
        <f t="shared" si="9"/>
        <v>29687.498625033255</v>
      </c>
      <c r="Y33" s="27">
        <f t="shared" si="10"/>
        <v>4866.6497183355705</v>
      </c>
      <c r="Z33" s="52">
        <f t="shared" si="3"/>
        <v>5084418.8288587937</v>
      </c>
    </row>
    <row r="34" spans="3:26" x14ac:dyDescent="0.3">
      <c r="C34" s="36" t="s">
        <v>35</v>
      </c>
      <c r="D34" s="11"/>
      <c r="E34" s="12"/>
      <c r="F34" s="45"/>
      <c r="G34" s="45"/>
      <c r="H34" s="40">
        <f>$E$30*H102</f>
        <v>-37808.69904</v>
      </c>
      <c r="I34" s="45"/>
      <c r="J34" s="45"/>
      <c r="K34" s="202"/>
      <c r="M34" s="27"/>
      <c r="N34" s="138">
        <v>25</v>
      </c>
      <c r="O34" s="139">
        <f t="shared" si="0"/>
        <v>25</v>
      </c>
      <c r="P34" s="27">
        <f t="shared" si="4"/>
        <v>2026754.3683662452</v>
      </c>
      <c r="Q34" s="27">
        <f t="shared" si="5"/>
        <v>132948.78682926597</v>
      </c>
      <c r="R34" s="27">
        <f t="shared" si="6"/>
        <v>281700.99329115998</v>
      </c>
      <c r="S34" s="232">
        <f t="shared" si="1"/>
        <v>1745053.3750750851</v>
      </c>
      <c r="T34" s="234">
        <f t="shared" si="7"/>
        <v>3</v>
      </c>
      <c r="U34" s="138">
        <v>25</v>
      </c>
      <c r="V34" s="139">
        <f t="shared" si="2"/>
        <v>25</v>
      </c>
      <c r="W34" s="27">
        <f t="shared" si="8"/>
        <v>5084418.8288587937</v>
      </c>
      <c r="X34" s="27">
        <f t="shared" si="9"/>
        <v>29659.109835009629</v>
      </c>
      <c r="Y34" s="27">
        <f t="shared" si="10"/>
        <v>4895.0385083591955</v>
      </c>
      <c r="Z34" s="52">
        <f t="shared" si="3"/>
        <v>5079523.7903504344</v>
      </c>
    </row>
    <row r="35" spans="3:26" x14ac:dyDescent="0.3">
      <c r="C35" s="36" t="s">
        <v>36</v>
      </c>
      <c r="D35" s="11"/>
      <c r="E35" s="12"/>
      <c r="F35" s="45"/>
      <c r="G35" s="45"/>
      <c r="H35" s="45"/>
      <c r="I35" s="40">
        <f>$E$30*I102</f>
        <v>-34027.829136</v>
      </c>
      <c r="J35" s="45"/>
      <c r="K35" s="202"/>
      <c r="M35" s="27"/>
      <c r="N35" s="138">
        <v>26</v>
      </c>
      <c r="O35" s="139">
        <f t="shared" si="0"/>
        <v>26</v>
      </c>
      <c r="P35" s="27">
        <f t="shared" si="4"/>
        <v>1745053.3750750851</v>
      </c>
      <c r="Q35" s="27">
        <f t="shared" si="5"/>
        <v>112584.59924696613</v>
      </c>
      <c r="R35" s="27">
        <f t="shared" si="6"/>
        <v>302065.18087345973</v>
      </c>
      <c r="S35" s="232">
        <f t="shared" si="1"/>
        <v>1442988.1942016254</v>
      </c>
      <c r="T35" s="234">
        <f t="shared" si="7"/>
        <v>3</v>
      </c>
      <c r="U35" s="138">
        <v>26</v>
      </c>
      <c r="V35" s="139">
        <f t="shared" si="2"/>
        <v>26</v>
      </c>
      <c r="W35" s="27">
        <f t="shared" si="8"/>
        <v>5079523.7903504344</v>
      </c>
      <c r="X35" s="27">
        <f t="shared" si="9"/>
        <v>29630.555443710869</v>
      </c>
      <c r="Y35" s="27">
        <f t="shared" si="10"/>
        <v>4923.5928996579578</v>
      </c>
      <c r="Z35" s="52">
        <f t="shared" si="3"/>
        <v>5074600.1974507766</v>
      </c>
    </row>
    <row r="36" spans="3:26" x14ac:dyDescent="0.3">
      <c r="C36" s="36" t="s">
        <v>37</v>
      </c>
      <c r="D36" s="11"/>
      <c r="E36" s="12"/>
      <c r="F36" s="45"/>
      <c r="G36" s="45"/>
      <c r="H36" s="45"/>
      <c r="I36" s="45"/>
      <c r="J36" s="40">
        <f>$E$30*J102</f>
        <v>-31237.547146848003</v>
      </c>
      <c r="K36" s="202"/>
      <c r="M36" s="27"/>
      <c r="N36" s="138">
        <v>27</v>
      </c>
      <c r="O36" s="139">
        <f t="shared" si="0"/>
        <v>27</v>
      </c>
      <c r="P36" s="27">
        <f t="shared" si="4"/>
        <v>1442988.1942016254</v>
      </c>
      <c r="Q36" s="27">
        <f t="shared" si="5"/>
        <v>90748.28289777023</v>
      </c>
      <c r="R36" s="27">
        <f t="shared" si="6"/>
        <v>323901.49722265569</v>
      </c>
      <c r="S36" s="232">
        <f t="shared" si="1"/>
        <v>1119086.6969789697</v>
      </c>
      <c r="T36" s="234">
        <f t="shared" si="7"/>
        <v>3</v>
      </c>
      <c r="U36" s="138">
        <v>27</v>
      </c>
      <c r="V36" s="139">
        <f t="shared" si="2"/>
        <v>27</v>
      </c>
      <c r="W36" s="27">
        <f t="shared" si="8"/>
        <v>5074600.1974507766</v>
      </c>
      <c r="X36" s="27">
        <f t="shared" si="9"/>
        <v>29601.83448512953</v>
      </c>
      <c r="Y36" s="27">
        <f t="shared" si="10"/>
        <v>4952.3138582392958</v>
      </c>
      <c r="Z36" s="52">
        <f t="shared" si="3"/>
        <v>5069647.8835925376</v>
      </c>
    </row>
    <row r="37" spans="3:26" x14ac:dyDescent="0.3">
      <c r="C37" s="36" t="s">
        <v>38</v>
      </c>
      <c r="D37" s="11"/>
      <c r="E37" s="13"/>
      <c r="F37" s="46"/>
      <c r="G37" s="46"/>
      <c r="H37" s="46"/>
      <c r="I37" s="46"/>
      <c r="J37" s="46"/>
      <c r="K37" s="47">
        <f>$E$30*K102</f>
        <v>-28707.305827953314</v>
      </c>
      <c r="M37" s="27"/>
      <c r="N37" s="138">
        <v>28</v>
      </c>
      <c r="O37" s="139">
        <f t="shared" si="0"/>
        <v>28</v>
      </c>
      <c r="P37" s="27">
        <f t="shared" si="4"/>
        <v>1119086.6969789697</v>
      </c>
      <c r="Q37" s="27">
        <f t="shared" si="5"/>
        <v>67333.417474088696</v>
      </c>
      <c r="R37" s="27">
        <f t="shared" si="6"/>
        <v>347316.36264633725</v>
      </c>
      <c r="S37" s="232">
        <f t="shared" si="1"/>
        <v>771770.33433263248</v>
      </c>
      <c r="T37" s="234">
        <f t="shared" si="7"/>
        <v>3</v>
      </c>
      <c r="U37" s="138">
        <v>28</v>
      </c>
      <c r="V37" s="139">
        <f t="shared" si="2"/>
        <v>28</v>
      </c>
      <c r="W37" s="27">
        <f t="shared" si="8"/>
        <v>5069647.8835925376</v>
      </c>
      <c r="X37" s="27">
        <f t="shared" si="9"/>
        <v>29572.945987623134</v>
      </c>
      <c r="Y37" s="27">
        <f t="shared" si="10"/>
        <v>4981.2023557456914</v>
      </c>
      <c r="Z37" s="52">
        <f t="shared" si="3"/>
        <v>5064666.6812367924</v>
      </c>
    </row>
    <row r="38" spans="3:26" x14ac:dyDescent="0.3">
      <c r="C38" s="48" t="s">
        <v>26</v>
      </c>
      <c r="E38" s="38">
        <f>SUM(E31:E37)</f>
        <v>-35000</v>
      </c>
      <c r="F38" s="38">
        <f t="shared" ref="F38:K38" si="11">SUM(F31:F37)</f>
        <v>-38010</v>
      </c>
      <c r="G38" s="38">
        <f t="shared" si="11"/>
        <v>-41963.040000000001</v>
      </c>
      <c r="H38" s="38">
        <f t="shared" si="11"/>
        <v>-37808.69904</v>
      </c>
      <c r="I38" s="38">
        <f t="shared" si="11"/>
        <v>-34027.829136</v>
      </c>
      <c r="J38" s="38">
        <f t="shared" si="11"/>
        <v>-31237.547146848003</v>
      </c>
      <c r="K38" s="39">
        <f t="shared" si="11"/>
        <v>-28707.305827953314</v>
      </c>
      <c r="M38" s="27"/>
      <c r="N38" s="138">
        <v>29</v>
      </c>
      <c r="O38" s="139">
        <f t="shared" si="0"/>
        <v>29</v>
      </c>
      <c r="P38" s="27">
        <f t="shared" si="4"/>
        <v>771770.33433263248</v>
      </c>
      <c r="Q38" s="27">
        <f t="shared" si="5"/>
        <v>42225.889535691284</v>
      </c>
      <c r="R38" s="27">
        <f t="shared" si="6"/>
        <v>372423.89058473462</v>
      </c>
      <c r="S38" s="232">
        <f t="shared" si="1"/>
        <v>399346.44374789787</v>
      </c>
      <c r="T38" s="234">
        <f t="shared" si="7"/>
        <v>3</v>
      </c>
      <c r="U38" s="138">
        <v>29</v>
      </c>
      <c r="V38" s="139">
        <f t="shared" si="2"/>
        <v>29</v>
      </c>
      <c r="W38" s="27">
        <f t="shared" si="8"/>
        <v>5064666.6812367924</v>
      </c>
      <c r="X38" s="27">
        <f t="shared" si="9"/>
        <v>29543.888973881287</v>
      </c>
      <c r="Y38" s="27">
        <f t="shared" si="10"/>
        <v>5010.2593694875404</v>
      </c>
      <c r="Z38" s="52">
        <f t="shared" si="3"/>
        <v>5059656.4218673045</v>
      </c>
    </row>
    <row r="39" spans="3:26" x14ac:dyDescent="0.3">
      <c r="C39" s="35"/>
      <c r="E39" s="17"/>
      <c r="F39" s="17"/>
      <c r="G39" s="17"/>
      <c r="H39" s="17"/>
      <c r="I39" s="17"/>
      <c r="J39" s="17"/>
      <c r="K39" s="20"/>
      <c r="M39" s="27"/>
      <c r="N39" s="140">
        <v>30</v>
      </c>
      <c r="O39" s="141">
        <f t="shared" si="0"/>
        <v>30</v>
      </c>
      <c r="P39" s="34">
        <f t="shared" si="4"/>
        <v>399346.44374789787</v>
      </c>
      <c r="Q39" s="34">
        <f t="shared" si="5"/>
        <v>15303.336372526952</v>
      </c>
      <c r="R39" s="34">
        <f t="shared" si="6"/>
        <v>399346.44374789891</v>
      </c>
      <c r="S39" s="233">
        <f t="shared" si="1"/>
        <v>-1.0477378964424133E-9</v>
      </c>
      <c r="T39" s="234">
        <f t="shared" si="7"/>
        <v>3</v>
      </c>
      <c r="U39" s="138">
        <v>30</v>
      </c>
      <c r="V39" s="139">
        <f t="shared" si="2"/>
        <v>30</v>
      </c>
      <c r="W39" s="27">
        <f t="shared" si="8"/>
        <v>5059656.4218673045</v>
      </c>
      <c r="X39" s="27">
        <f t="shared" si="9"/>
        <v>29514.662460892607</v>
      </c>
      <c r="Y39" s="27">
        <f t="shared" si="10"/>
        <v>5039.4858824762186</v>
      </c>
      <c r="Z39" s="52">
        <f t="shared" si="3"/>
        <v>5054616.9359848285</v>
      </c>
    </row>
    <row r="40" spans="3:26" ht="14.5" x14ac:dyDescent="0.35">
      <c r="C40" s="48" t="s">
        <v>27</v>
      </c>
      <c r="E40" s="314">
        <v>7</v>
      </c>
      <c r="F40" s="314"/>
      <c r="G40" s="314"/>
      <c r="H40" s="314"/>
      <c r="I40" s="16"/>
      <c r="J40" s="16"/>
      <c r="K40" s="19"/>
      <c r="N40"/>
      <c r="O40"/>
      <c r="P40"/>
      <c r="Q40"/>
      <c r="R40"/>
      <c r="S40"/>
      <c r="T40" s="234">
        <f t="shared" si="7"/>
        <v>3</v>
      </c>
      <c r="U40" s="138">
        <v>31</v>
      </c>
      <c r="V40" s="139">
        <f t="shared" si="2"/>
        <v>31</v>
      </c>
      <c r="W40" s="27">
        <f t="shared" si="8"/>
        <v>5054616.9359848285</v>
      </c>
      <c r="X40" s="27">
        <f t="shared" si="9"/>
        <v>29485.265459911498</v>
      </c>
      <c r="Y40" s="27">
        <f t="shared" si="10"/>
        <v>5068.8828834573296</v>
      </c>
      <c r="Z40" s="52">
        <f t="shared" si="3"/>
        <v>5049548.053101371</v>
      </c>
    </row>
    <row r="41" spans="3:26" ht="11.5" customHeight="1" x14ac:dyDescent="0.35">
      <c r="C41" s="36" t="s">
        <v>64</v>
      </c>
      <c r="E41" s="40">
        <f>$E$106/$E$40</f>
        <v>-10752</v>
      </c>
      <c r="F41" s="40">
        <f t="shared" ref="F41:K41" si="12">$E$106/$E$40</f>
        <v>-10752</v>
      </c>
      <c r="G41" s="40">
        <f t="shared" si="12"/>
        <v>-10752</v>
      </c>
      <c r="H41" s="40">
        <f t="shared" si="12"/>
        <v>-10752</v>
      </c>
      <c r="I41" s="40">
        <f t="shared" si="12"/>
        <v>-10752</v>
      </c>
      <c r="J41" s="40">
        <f t="shared" si="12"/>
        <v>-10752</v>
      </c>
      <c r="K41" s="41">
        <f t="shared" si="12"/>
        <v>-10752</v>
      </c>
      <c r="N41"/>
      <c r="O41"/>
      <c r="P41"/>
      <c r="Q41"/>
      <c r="R41"/>
      <c r="S41"/>
      <c r="T41" s="234">
        <f t="shared" si="7"/>
        <v>3</v>
      </c>
      <c r="U41" s="138">
        <v>32</v>
      </c>
      <c r="V41" s="139">
        <f t="shared" si="2"/>
        <v>32</v>
      </c>
      <c r="W41" s="27">
        <f t="shared" si="8"/>
        <v>5049548.053101371</v>
      </c>
      <c r="X41" s="27">
        <f t="shared" si="9"/>
        <v>29455.696976424664</v>
      </c>
      <c r="Y41" s="27">
        <f t="shared" si="10"/>
        <v>5098.4513669441631</v>
      </c>
      <c r="Z41" s="52">
        <f t="shared" si="3"/>
        <v>5044449.6017344268</v>
      </c>
    </row>
    <row r="42" spans="3:26" ht="11.5" customHeight="1" x14ac:dyDescent="0.35">
      <c r="C42" s="36" t="s">
        <v>65</v>
      </c>
      <c r="E42" s="12"/>
      <c r="F42" s="40">
        <f>$F$106/$E$40</f>
        <v>-9795.0720000000001</v>
      </c>
      <c r="G42" s="40">
        <f t="shared" ref="G42:K42" si="13">$F$106/$E$40</f>
        <v>-9795.0720000000001</v>
      </c>
      <c r="H42" s="40">
        <f t="shared" si="13"/>
        <v>-9795.0720000000001</v>
      </c>
      <c r="I42" s="40">
        <f t="shared" si="13"/>
        <v>-9795.0720000000001</v>
      </c>
      <c r="J42" s="40">
        <f t="shared" si="13"/>
        <v>-9795.0720000000001</v>
      </c>
      <c r="K42" s="41">
        <f t="shared" si="13"/>
        <v>-9795.0720000000001</v>
      </c>
      <c r="N42"/>
      <c r="O42"/>
      <c r="P42"/>
      <c r="Q42"/>
      <c r="R42"/>
      <c r="S42"/>
      <c r="T42" s="234">
        <f t="shared" si="7"/>
        <v>3</v>
      </c>
      <c r="U42" s="138">
        <v>33</v>
      </c>
      <c r="V42" s="139">
        <f t="shared" si="2"/>
        <v>33</v>
      </c>
      <c r="W42" s="27">
        <f t="shared" si="8"/>
        <v>5044449.6017344268</v>
      </c>
      <c r="X42" s="27">
        <f t="shared" si="9"/>
        <v>29425.956010117487</v>
      </c>
      <c r="Y42" s="27">
        <f t="shared" si="10"/>
        <v>5128.1923332513388</v>
      </c>
      <c r="Z42" s="52">
        <f t="shared" si="3"/>
        <v>5039321.4094011756</v>
      </c>
    </row>
    <row r="43" spans="3:26" ht="11.5" customHeight="1" x14ac:dyDescent="0.35">
      <c r="C43" s="36" t="s">
        <v>66</v>
      </c>
      <c r="E43" s="12"/>
      <c r="F43" s="45"/>
      <c r="G43" s="40">
        <f>$G$106/$E$40</f>
        <v>-10627.653120000001</v>
      </c>
      <c r="H43" s="40">
        <f t="shared" ref="H43:K43" si="14">$G$106/$E$40</f>
        <v>-10627.653120000001</v>
      </c>
      <c r="I43" s="40">
        <f t="shared" si="14"/>
        <v>-10627.653120000001</v>
      </c>
      <c r="J43" s="40">
        <f t="shared" si="14"/>
        <v>-10627.653120000001</v>
      </c>
      <c r="K43" s="41">
        <f t="shared" si="14"/>
        <v>-10627.653120000001</v>
      </c>
      <c r="N43"/>
      <c r="O43"/>
      <c r="P43"/>
      <c r="Q43"/>
      <c r="R43"/>
      <c r="S43"/>
      <c r="T43" s="234">
        <f t="shared" si="7"/>
        <v>3</v>
      </c>
      <c r="U43" s="138">
        <v>34</v>
      </c>
      <c r="V43" s="139">
        <f t="shared" si="2"/>
        <v>34</v>
      </c>
      <c r="W43" s="27">
        <f t="shared" si="8"/>
        <v>5039321.4094011756</v>
      </c>
      <c r="X43" s="27">
        <f t="shared" si="9"/>
        <v>29396.041554840187</v>
      </c>
      <c r="Y43" s="27">
        <f t="shared" si="10"/>
        <v>5158.1067885286375</v>
      </c>
      <c r="Z43" s="52">
        <f t="shared" si="3"/>
        <v>5034163.3026126465</v>
      </c>
    </row>
    <row r="44" spans="3:26" ht="11.5" customHeight="1" x14ac:dyDescent="0.35">
      <c r="C44" s="36" t="s">
        <v>67</v>
      </c>
      <c r="E44" s="12"/>
      <c r="F44" s="45"/>
      <c r="G44" s="45"/>
      <c r="H44" s="40">
        <f>$H$106/$E$40</f>
        <v>-11010.248632320001</v>
      </c>
      <c r="I44" s="40">
        <f t="shared" ref="I44:K44" si="15">$H$106/$E$40</f>
        <v>-11010.248632320001</v>
      </c>
      <c r="J44" s="40">
        <f t="shared" si="15"/>
        <v>-11010.248632320001</v>
      </c>
      <c r="K44" s="41">
        <f t="shared" si="15"/>
        <v>-11010.248632320001</v>
      </c>
      <c r="N44"/>
      <c r="O44"/>
      <c r="P44"/>
      <c r="Q44"/>
      <c r="R44"/>
      <c r="S44"/>
      <c r="T44" s="234">
        <f t="shared" si="7"/>
        <v>3</v>
      </c>
      <c r="U44" s="138">
        <v>35</v>
      </c>
      <c r="V44" s="139">
        <f t="shared" si="2"/>
        <v>35</v>
      </c>
      <c r="W44" s="27">
        <f t="shared" si="8"/>
        <v>5034163.3026126465</v>
      </c>
      <c r="X44" s="27">
        <f t="shared" si="9"/>
        <v>29365.952598573771</v>
      </c>
      <c r="Y44" s="27">
        <f t="shared" si="10"/>
        <v>5188.1957447950545</v>
      </c>
      <c r="Z44" s="52">
        <f t="shared" si="3"/>
        <v>5028975.1068678517</v>
      </c>
    </row>
    <row r="45" spans="3:26" ht="11.5" customHeight="1" x14ac:dyDescent="0.35">
      <c r="C45" s="36" t="s">
        <v>68</v>
      </c>
      <c r="E45" s="12"/>
      <c r="F45" s="45"/>
      <c r="G45" s="45"/>
      <c r="H45" s="45"/>
      <c r="I45" s="40">
        <f>$I$106/$E$40</f>
        <v>-13157.247115622402</v>
      </c>
      <c r="J45" s="40">
        <f t="shared" ref="J45:K45" si="16">$I$106/$E$40</f>
        <v>-13157.247115622402</v>
      </c>
      <c r="K45" s="41">
        <f t="shared" si="16"/>
        <v>-13157.247115622402</v>
      </c>
      <c r="N45"/>
      <c r="O45"/>
      <c r="P45"/>
      <c r="Q45"/>
      <c r="R45"/>
      <c r="S45"/>
      <c r="T45" s="234">
        <f t="shared" si="7"/>
        <v>3</v>
      </c>
      <c r="U45" s="138">
        <v>36</v>
      </c>
      <c r="V45" s="139">
        <f t="shared" si="2"/>
        <v>36</v>
      </c>
      <c r="W45" s="27">
        <f t="shared" si="8"/>
        <v>5028975.1068678517</v>
      </c>
      <c r="X45" s="27">
        <f t="shared" si="9"/>
        <v>29335.688123395797</v>
      </c>
      <c r="Y45" s="27">
        <f t="shared" si="10"/>
        <v>5218.4602199730271</v>
      </c>
      <c r="Z45" s="52">
        <f t="shared" si="3"/>
        <v>5023756.6466478789</v>
      </c>
    </row>
    <row r="46" spans="3:26" ht="11.5" customHeight="1" x14ac:dyDescent="0.35">
      <c r="C46" s="36" t="s">
        <v>69</v>
      </c>
      <c r="E46" s="12"/>
      <c r="F46" s="45"/>
      <c r="G46" s="45"/>
      <c r="H46" s="45"/>
      <c r="I46" s="45"/>
      <c r="J46" s="40">
        <f>$J$106/$E$40</f>
        <v>-10275.809997301096</v>
      </c>
      <c r="K46" s="41">
        <f t="shared" ref="K46" si="17">$J$106/$E$40</f>
        <v>-10275.809997301096</v>
      </c>
      <c r="N46"/>
      <c r="O46"/>
      <c r="P46"/>
      <c r="Q46"/>
      <c r="R46"/>
      <c r="S46"/>
      <c r="T46" s="234">
        <f t="shared" si="7"/>
        <v>4</v>
      </c>
      <c r="U46" s="138">
        <v>37</v>
      </c>
      <c r="V46" s="139">
        <f t="shared" si="2"/>
        <v>37</v>
      </c>
      <c r="W46" s="27">
        <f t="shared" si="8"/>
        <v>5023756.6466478789</v>
      </c>
      <c r="X46" s="27">
        <f t="shared" si="9"/>
        <v>29305.24710544596</v>
      </c>
      <c r="Y46" s="27">
        <f t="shared" si="10"/>
        <v>5248.9012379228679</v>
      </c>
      <c r="Z46" s="52">
        <f t="shared" si="3"/>
        <v>5018507.7454099562</v>
      </c>
    </row>
    <row r="47" spans="3:26" ht="11.5" customHeight="1" x14ac:dyDescent="0.35">
      <c r="C47" s="36" t="s">
        <v>70</v>
      </c>
      <c r="E47" s="13"/>
      <c r="F47" s="46"/>
      <c r="G47" s="46"/>
      <c r="H47" s="46"/>
      <c r="I47" s="46"/>
      <c r="J47" s="46"/>
      <c r="K47" s="47">
        <f>$K$106/$E$40</f>
        <v>-10029.19055736587</v>
      </c>
      <c r="N47"/>
      <c r="O47"/>
      <c r="P47"/>
      <c r="Q47"/>
      <c r="R47"/>
      <c r="S47"/>
      <c r="T47" s="234">
        <f t="shared" si="7"/>
        <v>4</v>
      </c>
      <c r="U47" s="138">
        <v>38</v>
      </c>
      <c r="V47" s="139">
        <f t="shared" si="2"/>
        <v>38</v>
      </c>
      <c r="W47" s="27">
        <f t="shared" si="8"/>
        <v>5018507.7454099562</v>
      </c>
      <c r="X47" s="27">
        <f t="shared" si="9"/>
        <v>29274.628514891407</v>
      </c>
      <c r="Y47" s="27">
        <f t="shared" si="10"/>
        <v>5279.5198284774197</v>
      </c>
      <c r="Z47" s="52">
        <f t="shared" si="3"/>
        <v>5013228.2255814783</v>
      </c>
    </row>
    <row r="48" spans="3:26" ht="11.5" customHeight="1" x14ac:dyDescent="0.35">
      <c r="C48" s="48" t="s">
        <v>71</v>
      </c>
      <c r="E48" s="38">
        <f>SUM(E41:E47)</f>
        <v>-10752</v>
      </c>
      <c r="F48" s="38">
        <f t="shared" ref="F48:K48" si="18">SUM(F41:F47)</f>
        <v>-20547.072</v>
      </c>
      <c r="G48" s="38">
        <f t="shared" si="18"/>
        <v>-31174.725120000003</v>
      </c>
      <c r="H48" s="38">
        <f t="shared" si="18"/>
        <v>-42184.973752320002</v>
      </c>
      <c r="I48" s="38">
        <f t="shared" si="18"/>
        <v>-55342.220867942407</v>
      </c>
      <c r="J48" s="38">
        <f t="shared" si="18"/>
        <v>-65618.030865243505</v>
      </c>
      <c r="K48" s="39">
        <f t="shared" si="18"/>
        <v>-75647.221422609378</v>
      </c>
      <c r="N48"/>
      <c r="O48"/>
      <c r="P48"/>
      <c r="Q48"/>
      <c r="R48"/>
      <c r="S48"/>
      <c r="T48" s="234">
        <f t="shared" si="7"/>
        <v>4</v>
      </c>
      <c r="U48" s="138">
        <v>39</v>
      </c>
      <c r="V48" s="139">
        <f t="shared" si="2"/>
        <v>39</v>
      </c>
      <c r="W48" s="27">
        <f t="shared" si="8"/>
        <v>5013228.2255814783</v>
      </c>
      <c r="X48" s="27">
        <f t="shared" si="9"/>
        <v>29243.831315891955</v>
      </c>
      <c r="Y48" s="27">
        <f t="shared" si="10"/>
        <v>5310.3170274768709</v>
      </c>
      <c r="Z48" s="52">
        <f t="shared" si="3"/>
        <v>5007917.9085540017</v>
      </c>
    </row>
    <row r="49" spans="3:26" ht="11.5" customHeight="1" x14ac:dyDescent="0.35">
      <c r="C49" s="37"/>
      <c r="E49" s="40"/>
      <c r="F49" s="40"/>
      <c r="G49" s="40"/>
      <c r="H49" s="40"/>
      <c r="I49" s="40"/>
      <c r="J49" s="40"/>
      <c r="K49" s="41"/>
      <c r="N49"/>
      <c r="O49"/>
      <c r="P49"/>
      <c r="Q49"/>
      <c r="R49"/>
      <c r="S49"/>
      <c r="T49" s="234">
        <f t="shared" si="7"/>
        <v>4</v>
      </c>
      <c r="U49" s="138">
        <v>40</v>
      </c>
      <c r="V49" s="139">
        <f t="shared" si="2"/>
        <v>40</v>
      </c>
      <c r="W49" s="27">
        <f t="shared" si="8"/>
        <v>5007917.9085540017</v>
      </c>
      <c r="X49" s="27">
        <f t="shared" si="9"/>
        <v>29212.854466565008</v>
      </c>
      <c r="Y49" s="27">
        <f t="shared" si="10"/>
        <v>5341.2938768038184</v>
      </c>
      <c r="Z49" s="52">
        <f t="shared" si="3"/>
        <v>5002576.6146771982</v>
      </c>
    </row>
    <row r="50" spans="3:26" ht="11.5" customHeight="1" x14ac:dyDescent="0.35">
      <c r="C50" s="49" t="s">
        <v>28</v>
      </c>
      <c r="D50" s="21"/>
      <c r="E50" s="42">
        <f>E38+E48</f>
        <v>-45752</v>
      </c>
      <c r="F50" s="42">
        <f t="shared" ref="F50:K50" si="19">F38+F48</f>
        <v>-58557.072</v>
      </c>
      <c r="G50" s="42">
        <f t="shared" si="19"/>
        <v>-73137.765119999996</v>
      </c>
      <c r="H50" s="42">
        <f t="shared" si="19"/>
        <v>-79993.672792319994</v>
      </c>
      <c r="I50" s="42">
        <f t="shared" si="19"/>
        <v>-89370.050003942408</v>
      </c>
      <c r="J50" s="42">
        <f t="shared" si="19"/>
        <v>-96855.578012091515</v>
      </c>
      <c r="K50" s="43">
        <f t="shared" si="19"/>
        <v>-104354.52725056269</v>
      </c>
      <c r="N50"/>
      <c r="O50"/>
      <c r="P50"/>
      <c r="Q50"/>
      <c r="R50"/>
      <c r="S50"/>
      <c r="T50" s="234">
        <f t="shared" si="7"/>
        <v>4</v>
      </c>
      <c r="U50" s="138">
        <v>41</v>
      </c>
      <c r="V50" s="139">
        <f t="shared" si="2"/>
        <v>41</v>
      </c>
      <c r="W50" s="27">
        <f t="shared" si="8"/>
        <v>5002576.6146771982</v>
      </c>
      <c r="X50" s="27">
        <f t="shared" si="9"/>
        <v>29181.696918950318</v>
      </c>
      <c r="Y50" s="27">
        <f t="shared" si="10"/>
        <v>5372.4514244185084</v>
      </c>
      <c r="Z50" s="52">
        <f t="shared" si="3"/>
        <v>4997204.1632527793</v>
      </c>
    </row>
    <row r="51" spans="3:26" x14ac:dyDescent="0.3">
      <c r="C51" s="25"/>
      <c r="T51" s="234">
        <f t="shared" si="7"/>
        <v>4</v>
      </c>
      <c r="U51" s="138">
        <v>42</v>
      </c>
      <c r="V51" s="139">
        <f t="shared" si="2"/>
        <v>42</v>
      </c>
      <c r="W51" s="27">
        <f t="shared" si="8"/>
        <v>4997204.1632527793</v>
      </c>
      <c r="X51" s="27">
        <f t="shared" si="9"/>
        <v>29150.357618974544</v>
      </c>
      <c r="Y51" s="27">
        <f t="shared" si="10"/>
        <v>5403.7907243942818</v>
      </c>
      <c r="Z51" s="52">
        <f t="shared" si="3"/>
        <v>4991800.3725283854</v>
      </c>
    </row>
    <row r="52" spans="3:26" ht="13" x14ac:dyDescent="0.3">
      <c r="C52" s="26" t="s">
        <v>204</v>
      </c>
      <c r="E52" s="214">
        <v>1</v>
      </c>
      <c r="F52" s="214">
        <v>2</v>
      </c>
      <c r="G52" s="214">
        <v>3</v>
      </c>
      <c r="H52" s="214">
        <v>4</v>
      </c>
      <c r="I52" s="214">
        <v>5</v>
      </c>
      <c r="J52" s="214">
        <v>6</v>
      </c>
      <c r="K52" s="214">
        <v>7</v>
      </c>
      <c r="T52" s="234">
        <f t="shared" si="7"/>
        <v>4</v>
      </c>
      <c r="U52" s="138">
        <v>43</v>
      </c>
      <c r="V52" s="139">
        <f t="shared" si="2"/>
        <v>43</v>
      </c>
      <c r="W52" s="27">
        <f t="shared" si="8"/>
        <v>4991800.3725283854</v>
      </c>
      <c r="X52" s="27">
        <f t="shared" si="9"/>
        <v>29118.835506415577</v>
      </c>
      <c r="Y52" s="27">
        <f t="shared" si="10"/>
        <v>5435.3128369532496</v>
      </c>
      <c r="Z52" s="52">
        <f t="shared" si="3"/>
        <v>4986365.0596914319</v>
      </c>
    </row>
    <row r="53" spans="3:26" x14ac:dyDescent="0.3">
      <c r="C53" s="171"/>
      <c r="D53" s="18"/>
      <c r="E53" s="18"/>
      <c r="F53" s="18"/>
      <c r="G53" s="18"/>
      <c r="H53" s="18"/>
      <c r="I53" s="18"/>
      <c r="J53" s="18"/>
      <c r="K53" s="218"/>
      <c r="T53" s="234">
        <f t="shared" si="7"/>
        <v>4</v>
      </c>
      <c r="U53" s="138">
        <v>44</v>
      </c>
      <c r="V53" s="139">
        <f t="shared" si="2"/>
        <v>44</v>
      </c>
      <c r="W53" s="27">
        <f t="shared" si="8"/>
        <v>4986365.0596914319</v>
      </c>
      <c r="X53" s="27">
        <f t="shared" si="9"/>
        <v>29087.129514866683</v>
      </c>
      <c r="Y53" s="27">
        <f t="shared" si="10"/>
        <v>5467.0188285021441</v>
      </c>
      <c r="Z53" s="52">
        <f t="shared" si="3"/>
        <v>4980898.04086293</v>
      </c>
    </row>
    <row r="54" spans="3:26" x14ac:dyDescent="0.3">
      <c r="C54" s="172" t="s">
        <v>121</v>
      </c>
      <c r="E54" s="313">
        <v>1</v>
      </c>
      <c r="F54" s="313"/>
      <c r="G54" s="206"/>
      <c r="H54" s="179"/>
      <c r="I54" s="16"/>
      <c r="J54" s="173"/>
      <c r="K54" s="180"/>
      <c r="T54" s="234">
        <f t="shared" si="7"/>
        <v>4</v>
      </c>
      <c r="U54" s="138">
        <v>45</v>
      </c>
      <c r="V54" s="139">
        <f t="shared" si="2"/>
        <v>45</v>
      </c>
      <c r="W54" s="27">
        <f t="shared" si="8"/>
        <v>4980898.04086293</v>
      </c>
      <c r="X54" s="27">
        <f t="shared" si="9"/>
        <v>29055.238571700422</v>
      </c>
      <c r="Y54" s="27">
        <f t="shared" si="10"/>
        <v>5498.9097716684046</v>
      </c>
      <c r="Z54" s="52">
        <f t="shared" si="3"/>
        <v>4975399.1310912613</v>
      </c>
    </row>
    <row r="55" spans="3:26" x14ac:dyDescent="0.3">
      <c r="C55" s="174" t="s">
        <v>122</v>
      </c>
      <c r="E55" s="219">
        <f>$E$104/$E$54</f>
        <v>-20458</v>
      </c>
      <c r="F55" s="178"/>
      <c r="G55" s="178"/>
      <c r="H55" s="178"/>
      <c r="I55" s="178"/>
      <c r="J55" s="178"/>
      <c r="K55" s="181"/>
      <c r="T55" s="234">
        <f t="shared" si="7"/>
        <v>4</v>
      </c>
      <c r="U55" s="138">
        <v>46</v>
      </c>
      <c r="V55" s="139">
        <f t="shared" si="2"/>
        <v>46</v>
      </c>
      <c r="W55" s="27">
        <f t="shared" si="8"/>
        <v>4975399.1310912613</v>
      </c>
      <c r="X55" s="27">
        <f t="shared" si="9"/>
        <v>29023.161598032355</v>
      </c>
      <c r="Y55" s="27">
        <f t="shared" si="10"/>
        <v>5530.9867453364714</v>
      </c>
      <c r="Z55" s="52">
        <f t="shared" si="3"/>
        <v>4969868.1443459252</v>
      </c>
    </row>
    <row r="56" spans="3:26" x14ac:dyDescent="0.3">
      <c r="C56" s="174" t="s">
        <v>123</v>
      </c>
      <c r="E56" s="178"/>
      <c r="F56" s="219">
        <f>$F$104/$E$54</f>
        <v>-25981.66</v>
      </c>
      <c r="G56" s="178"/>
      <c r="H56" s="178"/>
      <c r="I56" s="178"/>
      <c r="J56" s="178"/>
      <c r="K56" s="181"/>
      <c r="T56" s="234">
        <f t="shared" si="7"/>
        <v>4</v>
      </c>
      <c r="U56" s="138">
        <v>47</v>
      </c>
      <c r="V56" s="139">
        <f t="shared" si="2"/>
        <v>47</v>
      </c>
      <c r="W56" s="27">
        <f t="shared" si="8"/>
        <v>4969868.1443459252</v>
      </c>
      <c r="X56" s="27">
        <f t="shared" si="9"/>
        <v>28990.89750868456</v>
      </c>
      <c r="Y56" s="27">
        <f t="shared" si="10"/>
        <v>5563.250834684266</v>
      </c>
      <c r="Z56" s="52">
        <f t="shared" si="3"/>
        <v>4964304.8935112413</v>
      </c>
    </row>
    <row r="57" spans="3:26" x14ac:dyDescent="0.3">
      <c r="C57" s="174" t="s">
        <v>124</v>
      </c>
      <c r="E57" s="178"/>
      <c r="F57" s="178"/>
      <c r="G57" s="219">
        <f>$G$104/$E$54</f>
        <v>-28787.679280000004</v>
      </c>
      <c r="H57" s="178"/>
      <c r="I57" s="178"/>
      <c r="J57" s="178"/>
      <c r="K57" s="181"/>
      <c r="T57" s="234">
        <f t="shared" si="7"/>
        <v>4</v>
      </c>
      <c r="U57" s="138">
        <v>48</v>
      </c>
      <c r="V57" s="139">
        <f t="shared" si="2"/>
        <v>48</v>
      </c>
      <c r="W57" s="27">
        <f t="shared" si="8"/>
        <v>4964304.8935112413</v>
      </c>
      <c r="X57" s="27">
        <f t="shared" si="9"/>
        <v>28958.445212148901</v>
      </c>
      <c r="Y57" s="27">
        <f t="shared" si="10"/>
        <v>5595.703131219926</v>
      </c>
      <c r="Z57" s="52">
        <f t="shared" si="3"/>
        <v>4958709.190380021</v>
      </c>
    </row>
    <row r="58" spans="3:26" x14ac:dyDescent="0.3">
      <c r="C58" s="174" t="s">
        <v>125</v>
      </c>
      <c r="E58" s="178"/>
      <c r="F58" s="178"/>
      <c r="G58" s="178"/>
      <c r="H58" s="219">
        <f>$H$104/$E$54</f>
        <v>-33969.461550400003</v>
      </c>
      <c r="I58" s="178"/>
      <c r="J58" s="178"/>
      <c r="K58" s="181"/>
      <c r="T58" s="234">
        <f t="shared" si="7"/>
        <v>5</v>
      </c>
      <c r="U58" s="138">
        <v>49</v>
      </c>
      <c r="V58" s="139">
        <f t="shared" si="2"/>
        <v>49</v>
      </c>
      <c r="W58" s="27">
        <f t="shared" si="8"/>
        <v>4958709.190380021</v>
      </c>
      <c r="X58" s="27">
        <f t="shared" si="9"/>
        <v>28925.803610550116</v>
      </c>
      <c r="Y58" s="27">
        <f t="shared" si="10"/>
        <v>5628.3447328187094</v>
      </c>
      <c r="Z58" s="52">
        <f t="shared" si="3"/>
        <v>4953080.8456472019</v>
      </c>
    </row>
    <row r="59" spans="3:26" x14ac:dyDescent="0.3">
      <c r="C59" s="174" t="s">
        <v>126</v>
      </c>
      <c r="E59" s="178"/>
      <c r="F59" s="178"/>
      <c r="G59" s="178"/>
      <c r="H59" s="178"/>
      <c r="I59" s="219">
        <f>$I$104/$E$54</f>
        <v>-33391.980704043206</v>
      </c>
      <c r="J59" s="178"/>
      <c r="K59" s="181"/>
      <c r="T59" s="234">
        <f t="shared" si="7"/>
        <v>5</v>
      </c>
      <c r="U59" s="138">
        <v>50</v>
      </c>
      <c r="V59" s="139">
        <f t="shared" si="2"/>
        <v>50</v>
      </c>
      <c r="W59" s="27">
        <f t="shared" si="8"/>
        <v>4953080.8456472019</v>
      </c>
      <c r="X59" s="27">
        <f t="shared" si="9"/>
        <v>28892.971599608674</v>
      </c>
      <c r="Y59" s="27">
        <f t="shared" si="10"/>
        <v>5661.1767437601511</v>
      </c>
      <c r="Z59" s="52">
        <f t="shared" si="3"/>
        <v>4947419.6689034421</v>
      </c>
    </row>
    <row r="60" spans="3:26" x14ac:dyDescent="0.3">
      <c r="C60" s="174" t="s">
        <v>128</v>
      </c>
      <c r="E60" s="189"/>
      <c r="F60" s="189"/>
      <c r="G60" s="189"/>
      <c r="H60" s="189"/>
      <c r="I60" s="189"/>
      <c r="J60" s="220">
        <f>$J$104/$E$54</f>
        <v>-28449.967559844812</v>
      </c>
      <c r="K60" s="235"/>
      <c r="T60" s="234">
        <f t="shared" si="7"/>
        <v>5</v>
      </c>
      <c r="U60" s="138">
        <v>51</v>
      </c>
      <c r="V60" s="139">
        <f t="shared" si="2"/>
        <v>51</v>
      </c>
      <c r="W60" s="27">
        <f t="shared" si="8"/>
        <v>4947419.6689034421</v>
      </c>
      <c r="X60" s="27">
        <f t="shared" si="9"/>
        <v>28859.948068603408</v>
      </c>
      <c r="Y60" s="27">
        <f t="shared" si="10"/>
        <v>5694.2002747654187</v>
      </c>
      <c r="Z60" s="52">
        <f t="shared" si="3"/>
        <v>4941725.4686286766</v>
      </c>
    </row>
    <row r="61" spans="3:26" x14ac:dyDescent="0.3">
      <c r="C61" s="176" t="s">
        <v>127</v>
      </c>
      <c r="D61" s="21"/>
      <c r="E61" s="177">
        <f>SUM(E55:E60)</f>
        <v>-20458</v>
      </c>
      <c r="F61" s="177">
        <f t="shared" ref="F61:J61" si="20">SUM(F55:F60)</f>
        <v>-25981.66</v>
      </c>
      <c r="G61" s="177">
        <f t="shared" si="20"/>
        <v>-28787.679280000004</v>
      </c>
      <c r="H61" s="177">
        <f t="shared" si="20"/>
        <v>-33969.461550400003</v>
      </c>
      <c r="I61" s="177">
        <f t="shared" si="20"/>
        <v>-33391.980704043206</v>
      </c>
      <c r="J61" s="177">
        <f t="shared" si="20"/>
        <v>-28449.967559844812</v>
      </c>
      <c r="K61" s="43">
        <f>SUM(K55:K60)</f>
        <v>0</v>
      </c>
      <c r="T61" s="234">
        <f t="shared" si="7"/>
        <v>5</v>
      </c>
      <c r="U61" s="138">
        <v>52</v>
      </c>
      <c r="V61" s="139">
        <f t="shared" si="2"/>
        <v>52</v>
      </c>
      <c r="W61" s="27">
        <f t="shared" si="8"/>
        <v>4941725.4686286766</v>
      </c>
      <c r="X61" s="27">
        <f t="shared" si="9"/>
        <v>28826.731900333943</v>
      </c>
      <c r="Y61" s="27">
        <f t="shared" si="10"/>
        <v>5727.4164430348828</v>
      </c>
      <c r="Z61" s="52">
        <f t="shared" si="3"/>
        <v>4935998.0521856416</v>
      </c>
    </row>
    <row r="62" spans="3:26" x14ac:dyDescent="0.3">
      <c r="C62" s="212" t="s">
        <v>183</v>
      </c>
      <c r="E62" s="222">
        <f t="shared" ref="E62:K62" si="21">(D62+E104)*IF(E52&gt;$D$3,0,1)</f>
        <v>-20458</v>
      </c>
      <c r="F62" s="222">
        <f t="shared" si="21"/>
        <v>-46439.66</v>
      </c>
      <c r="G62" s="222">
        <f t="shared" si="21"/>
        <v>-75227.339280000015</v>
      </c>
      <c r="H62" s="222">
        <f t="shared" si="21"/>
        <v>-109196.80083040003</v>
      </c>
      <c r="I62" s="222">
        <f t="shared" si="21"/>
        <v>-142588.78153444323</v>
      </c>
      <c r="J62" s="222">
        <f t="shared" si="21"/>
        <v>-171038.74909428804</v>
      </c>
      <c r="K62" s="223">
        <f t="shared" si="21"/>
        <v>0</v>
      </c>
      <c r="T62" s="234">
        <f t="shared" si="7"/>
        <v>5</v>
      </c>
      <c r="U62" s="138">
        <v>53</v>
      </c>
      <c r="V62" s="139">
        <f t="shared" si="2"/>
        <v>53</v>
      </c>
      <c r="W62" s="27">
        <f t="shared" si="8"/>
        <v>4935998.0521856416</v>
      </c>
      <c r="X62" s="27">
        <f t="shared" si="9"/>
        <v>28793.321971082907</v>
      </c>
      <c r="Y62" s="27">
        <f t="shared" si="10"/>
        <v>5760.826372285921</v>
      </c>
      <c r="Z62" s="52">
        <f t="shared" si="3"/>
        <v>4930237.2258133553</v>
      </c>
    </row>
    <row r="63" spans="3:26" x14ac:dyDescent="0.3">
      <c r="C63" s="210" t="s">
        <v>181</v>
      </c>
      <c r="E63" s="222">
        <f>(D63+E61)*IF(E52&gt;$D$3,0,1)</f>
        <v>-20458</v>
      </c>
      <c r="F63" s="222">
        <f t="shared" ref="F63:K63" si="22">(E63+F61)*IF(F52&gt;$D$3,0,1)</f>
        <v>-46439.66</v>
      </c>
      <c r="G63" s="222">
        <f t="shared" si="22"/>
        <v>-75227.339280000015</v>
      </c>
      <c r="H63" s="222">
        <f t="shared" si="22"/>
        <v>-109196.80083040003</v>
      </c>
      <c r="I63" s="222">
        <f t="shared" si="22"/>
        <v>-142588.78153444323</v>
      </c>
      <c r="J63" s="222">
        <f t="shared" si="22"/>
        <v>-171038.74909428804</v>
      </c>
      <c r="K63" s="223">
        <f t="shared" si="22"/>
        <v>0</v>
      </c>
      <c r="T63" s="234">
        <f t="shared" si="7"/>
        <v>5</v>
      </c>
      <c r="U63" s="138">
        <v>54</v>
      </c>
      <c r="V63" s="139">
        <f t="shared" si="2"/>
        <v>54</v>
      </c>
      <c r="W63" s="27">
        <f t="shared" si="8"/>
        <v>4930237.2258133553</v>
      </c>
      <c r="X63" s="27">
        <f t="shared" si="9"/>
        <v>28759.717150577904</v>
      </c>
      <c r="Y63" s="27">
        <f t="shared" si="10"/>
        <v>5794.4311927909221</v>
      </c>
      <c r="Z63" s="52">
        <f t="shared" si="3"/>
        <v>4924442.7946205642</v>
      </c>
    </row>
    <row r="64" spans="3:26" x14ac:dyDescent="0.3">
      <c r="C64" s="211" t="s">
        <v>182</v>
      </c>
      <c r="D64" s="21"/>
      <c r="E64" s="175">
        <f>-E62+E63</f>
        <v>0</v>
      </c>
      <c r="F64" s="175">
        <f t="shared" ref="F64:K64" si="23">-F62+F63</f>
        <v>0</v>
      </c>
      <c r="G64" s="175">
        <f t="shared" si="23"/>
        <v>0</v>
      </c>
      <c r="H64" s="175">
        <f t="shared" si="23"/>
        <v>0</v>
      </c>
      <c r="I64" s="175">
        <f t="shared" si="23"/>
        <v>0</v>
      </c>
      <c r="J64" s="175">
        <f t="shared" si="23"/>
        <v>0</v>
      </c>
      <c r="K64" s="182">
        <f t="shared" si="23"/>
        <v>0</v>
      </c>
      <c r="T64" s="234">
        <f t="shared" si="7"/>
        <v>5</v>
      </c>
      <c r="U64" s="138">
        <v>55</v>
      </c>
      <c r="V64" s="139">
        <f t="shared" si="2"/>
        <v>55</v>
      </c>
      <c r="W64" s="27">
        <f t="shared" si="8"/>
        <v>4924442.7946205642</v>
      </c>
      <c r="X64" s="27">
        <f t="shared" si="9"/>
        <v>28725.916301953293</v>
      </c>
      <c r="Y64" s="27">
        <f t="shared" si="10"/>
        <v>5828.2320414155347</v>
      </c>
      <c r="Z64" s="52">
        <f t="shared" si="3"/>
        <v>4918614.5625791484</v>
      </c>
    </row>
    <row r="65" spans="3:26" x14ac:dyDescent="0.3">
      <c r="C65" s="25"/>
      <c r="T65" s="234">
        <f t="shared" si="7"/>
        <v>5</v>
      </c>
      <c r="U65" s="138">
        <v>56</v>
      </c>
      <c r="V65" s="139">
        <f t="shared" si="2"/>
        <v>56</v>
      </c>
      <c r="W65" s="27">
        <f t="shared" si="8"/>
        <v>4918614.5625791484</v>
      </c>
      <c r="X65" s="27">
        <f t="shared" si="9"/>
        <v>28691.9182817117</v>
      </c>
      <c r="Y65" s="27">
        <f t="shared" si="10"/>
        <v>5862.2300616571256</v>
      </c>
      <c r="Z65" s="52">
        <f t="shared" si="3"/>
        <v>4912752.3325174917</v>
      </c>
    </row>
    <row r="66" spans="3:26" ht="13" x14ac:dyDescent="0.3">
      <c r="C66" s="26" t="s">
        <v>180</v>
      </c>
      <c r="E66" s="213">
        <v>1</v>
      </c>
      <c r="F66" s="213">
        <v>2</v>
      </c>
      <c r="G66" s="213">
        <v>3</v>
      </c>
      <c r="H66" s="213">
        <v>4</v>
      </c>
      <c r="I66" s="213">
        <v>5</v>
      </c>
      <c r="J66" s="213">
        <v>6</v>
      </c>
      <c r="K66" s="213">
        <v>7</v>
      </c>
      <c r="T66" s="234">
        <f t="shared" si="7"/>
        <v>5</v>
      </c>
      <c r="U66" s="138">
        <v>57</v>
      </c>
      <c r="V66" s="139">
        <f t="shared" si="2"/>
        <v>57</v>
      </c>
      <c r="W66" s="27">
        <f t="shared" si="8"/>
        <v>4912752.3325174917</v>
      </c>
      <c r="X66" s="27">
        <f t="shared" si="9"/>
        <v>28657.721939685365</v>
      </c>
      <c r="Y66" s="27">
        <f t="shared" si="10"/>
        <v>5896.4264036834602</v>
      </c>
      <c r="Z66" s="52">
        <f t="shared" si="3"/>
        <v>4906855.906113808</v>
      </c>
    </row>
    <row r="67" spans="3:26" x14ac:dyDescent="0.3">
      <c r="C67" s="171"/>
      <c r="D67" s="18"/>
      <c r="E67" s="18"/>
      <c r="F67" s="18"/>
      <c r="G67" s="18"/>
      <c r="H67" s="18"/>
      <c r="I67" s="18"/>
      <c r="J67" s="18"/>
      <c r="K67" s="218"/>
      <c r="T67" s="234">
        <f t="shared" si="7"/>
        <v>5</v>
      </c>
      <c r="U67" s="138">
        <v>58</v>
      </c>
      <c r="V67" s="139">
        <f t="shared" si="2"/>
        <v>58</v>
      </c>
      <c r="W67" s="27">
        <f t="shared" si="8"/>
        <v>4906855.906113808</v>
      </c>
      <c r="X67" s="27">
        <f t="shared" si="9"/>
        <v>28623.326118997215</v>
      </c>
      <c r="Y67" s="27">
        <f t="shared" si="10"/>
        <v>5930.8222243716127</v>
      </c>
      <c r="Z67" s="52">
        <f t="shared" si="3"/>
        <v>4900925.083889436</v>
      </c>
    </row>
    <row r="68" spans="3:26" x14ac:dyDescent="0.3">
      <c r="C68" s="174" t="s">
        <v>184</v>
      </c>
      <c r="E68" s="16">
        <f>-$E$8/$D$12*IF(E66&gt;$D$3,0,1)</f>
        <v>-7419.6428571428569</v>
      </c>
      <c r="F68" s="16">
        <f t="shared" ref="F68:K68" si="24">-$E$8/$D$12*IF(F66&gt;$D$3,0,1)</f>
        <v>-7419.6428571428569</v>
      </c>
      <c r="G68" s="16">
        <f t="shared" si="24"/>
        <v>-7419.6428571428569</v>
      </c>
      <c r="H68" s="16">
        <f t="shared" si="24"/>
        <v>-7419.6428571428569</v>
      </c>
      <c r="I68" s="16">
        <f t="shared" si="24"/>
        <v>-7419.6428571428569</v>
      </c>
      <c r="J68" s="16">
        <f t="shared" si="24"/>
        <v>-7419.6428571428569</v>
      </c>
      <c r="K68" s="19">
        <f t="shared" si="24"/>
        <v>0</v>
      </c>
      <c r="T68" s="234">
        <f t="shared" si="7"/>
        <v>5</v>
      </c>
      <c r="U68" s="138">
        <v>59</v>
      </c>
      <c r="V68" s="139">
        <f t="shared" si="2"/>
        <v>59</v>
      </c>
      <c r="W68" s="27">
        <f t="shared" si="8"/>
        <v>4900925.083889436</v>
      </c>
      <c r="X68" s="27">
        <f t="shared" si="9"/>
        <v>28588.729656021715</v>
      </c>
      <c r="Y68" s="27">
        <f t="shared" si="10"/>
        <v>5965.4186873471135</v>
      </c>
      <c r="Z68" s="52">
        <f t="shared" si="3"/>
        <v>4894959.6652020887</v>
      </c>
    </row>
    <row r="69" spans="3:26" x14ac:dyDescent="0.3">
      <c r="C69" s="210" t="s">
        <v>181</v>
      </c>
      <c r="E69" s="115">
        <f>(D69+E68)*IF(E66&gt;$D$3,0,1)</f>
        <v>-7419.6428571428569</v>
      </c>
      <c r="F69" s="115">
        <f t="shared" ref="F69:K69" si="25">(E69+F68)*IF(F66&gt;$D$3,0,1)</f>
        <v>-14839.285714285714</v>
      </c>
      <c r="G69" s="115">
        <f t="shared" si="25"/>
        <v>-22258.928571428572</v>
      </c>
      <c r="H69" s="115">
        <f t="shared" si="25"/>
        <v>-29678.571428571428</v>
      </c>
      <c r="I69" s="115">
        <f t="shared" si="25"/>
        <v>-37098.214285714283</v>
      </c>
      <c r="J69" s="115">
        <f t="shared" si="25"/>
        <v>-44517.857142857138</v>
      </c>
      <c r="K69" s="221">
        <f t="shared" si="25"/>
        <v>0</v>
      </c>
      <c r="T69" s="234">
        <f t="shared" si="7"/>
        <v>5</v>
      </c>
      <c r="U69" s="138">
        <v>60</v>
      </c>
      <c r="V69" s="139">
        <f t="shared" si="2"/>
        <v>60</v>
      </c>
      <c r="W69" s="27">
        <f t="shared" si="8"/>
        <v>4894959.6652020887</v>
      </c>
      <c r="X69" s="27">
        <f t="shared" si="9"/>
        <v>28553.931380345522</v>
      </c>
      <c r="Y69" s="27">
        <f t="shared" si="10"/>
        <v>6000.2169630233047</v>
      </c>
      <c r="Z69" s="52">
        <f t="shared" si="3"/>
        <v>4888959.4482390657</v>
      </c>
    </row>
    <row r="70" spans="3:26" x14ac:dyDescent="0.3">
      <c r="C70" s="211" t="s">
        <v>182</v>
      </c>
      <c r="D70" s="21"/>
      <c r="E70" s="175">
        <f>($E$8+E69)*IF(E66&gt;$D$3,0,1)</f>
        <v>44517.857142857145</v>
      </c>
      <c r="F70" s="175">
        <f t="shared" ref="F70:K70" si="26">($E$8+F69)*IF(F66&gt;$D$3,0,1)</f>
        <v>37098.21428571429</v>
      </c>
      <c r="G70" s="175">
        <f t="shared" si="26"/>
        <v>29678.571428571428</v>
      </c>
      <c r="H70" s="175">
        <f t="shared" si="26"/>
        <v>22258.928571428572</v>
      </c>
      <c r="I70" s="175">
        <f t="shared" si="26"/>
        <v>14839.285714285717</v>
      </c>
      <c r="J70" s="175">
        <f t="shared" si="26"/>
        <v>7419.6428571428623</v>
      </c>
      <c r="K70" s="182">
        <f t="shared" si="26"/>
        <v>0</v>
      </c>
      <c r="T70" s="234">
        <f t="shared" si="7"/>
        <v>6</v>
      </c>
      <c r="U70" s="138">
        <v>61</v>
      </c>
      <c r="V70" s="139">
        <f t="shared" si="2"/>
        <v>61</v>
      </c>
      <c r="W70" s="27">
        <f t="shared" si="8"/>
        <v>4888959.4482390657</v>
      </c>
      <c r="X70" s="27">
        <f t="shared" si="9"/>
        <v>28518.930114727886</v>
      </c>
      <c r="Y70" s="27">
        <f t="shared" si="10"/>
        <v>6035.2182286409416</v>
      </c>
      <c r="Z70" s="52">
        <f t="shared" si="3"/>
        <v>4882924.2300104247</v>
      </c>
    </row>
    <row r="71" spans="3:26" x14ac:dyDescent="0.3">
      <c r="C71" s="25"/>
      <c r="T71" s="234">
        <f t="shared" si="7"/>
        <v>6</v>
      </c>
      <c r="U71" s="138">
        <v>62</v>
      </c>
      <c r="V71" s="139">
        <f t="shared" si="2"/>
        <v>62</v>
      </c>
      <c r="W71" s="27">
        <f t="shared" si="8"/>
        <v>4882924.2300104247</v>
      </c>
      <c r="X71" s="27">
        <f t="shared" si="9"/>
        <v>28483.724675060814</v>
      </c>
      <c r="Y71" s="27">
        <f t="shared" si="10"/>
        <v>6070.4236683080135</v>
      </c>
      <c r="Z71" s="52">
        <f t="shared" si="3"/>
        <v>4876853.8063421166</v>
      </c>
    </row>
    <row r="72" spans="3:26" ht="13" x14ac:dyDescent="0.3">
      <c r="C72" s="26" t="s">
        <v>60</v>
      </c>
      <c r="E72" s="213">
        <v>1</v>
      </c>
      <c r="F72" s="213">
        <v>2</v>
      </c>
      <c r="G72" s="213">
        <v>3</v>
      </c>
      <c r="H72" s="213">
        <v>4</v>
      </c>
      <c r="I72" s="213">
        <v>5</v>
      </c>
      <c r="J72" s="213">
        <v>6</v>
      </c>
      <c r="K72" s="214">
        <v>7</v>
      </c>
      <c r="T72" s="234">
        <f t="shared" si="7"/>
        <v>6</v>
      </c>
      <c r="U72" s="138">
        <v>63</v>
      </c>
      <c r="V72" s="139">
        <f t="shared" si="2"/>
        <v>63</v>
      </c>
      <c r="W72" s="27">
        <f t="shared" si="8"/>
        <v>4876853.8063421166</v>
      </c>
      <c r="X72" s="27">
        <f t="shared" si="9"/>
        <v>28448.313870329017</v>
      </c>
      <c r="Y72" s="27">
        <f t="shared" si="10"/>
        <v>6105.8344730398094</v>
      </c>
      <c r="Z72" s="52">
        <f t="shared" si="3"/>
        <v>4870747.9718690766</v>
      </c>
    </row>
    <row r="73" spans="3:26" ht="14.5" customHeight="1" x14ac:dyDescent="0.3">
      <c r="C73" s="50" t="s">
        <v>188</v>
      </c>
      <c r="D73" s="22"/>
      <c r="E73" s="227">
        <f t="shared" ref="E73:K73" si="27">D76</f>
        <v>0</v>
      </c>
      <c r="F73" s="227">
        <f t="shared" si="27"/>
        <v>0</v>
      </c>
      <c r="G73" s="227">
        <f t="shared" si="27"/>
        <v>0</v>
      </c>
      <c r="H73" s="227">
        <f t="shared" si="27"/>
        <v>0</v>
      </c>
      <c r="I73" s="227">
        <f t="shared" si="27"/>
        <v>0</v>
      </c>
      <c r="J73" s="227">
        <f t="shared" si="27"/>
        <v>0</v>
      </c>
      <c r="K73" s="228">
        <f t="shared" si="27"/>
        <v>0</v>
      </c>
      <c r="T73" s="234">
        <f t="shared" si="7"/>
        <v>6</v>
      </c>
      <c r="U73" s="138">
        <v>64</v>
      </c>
      <c r="V73" s="139">
        <f t="shared" si="2"/>
        <v>64</v>
      </c>
      <c r="W73" s="27">
        <f t="shared" si="8"/>
        <v>4870747.9718690766</v>
      </c>
      <c r="X73" s="27">
        <f t="shared" si="9"/>
        <v>28412.696502569619</v>
      </c>
      <c r="Y73" s="27">
        <f t="shared" si="10"/>
        <v>6141.4518407992091</v>
      </c>
      <c r="Z73" s="52">
        <f t="shared" si="3"/>
        <v>4864606.5200282773</v>
      </c>
    </row>
    <row r="74" spans="3:26" x14ac:dyDescent="0.3">
      <c r="C74" s="36" t="s">
        <v>61</v>
      </c>
      <c r="E74" s="40">
        <f t="shared" ref="E74:K74" si="28">IF(E120&lt;0,E120,0)</f>
        <v>0</v>
      </c>
      <c r="F74" s="40">
        <f t="shared" si="28"/>
        <v>0</v>
      </c>
      <c r="G74" s="40">
        <f t="shared" si="28"/>
        <v>0</v>
      </c>
      <c r="H74" s="40">
        <f t="shared" si="28"/>
        <v>0</v>
      </c>
      <c r="I74" s="40">
        <f t="shared" si="28"/>
        <v>0</v>
      </c>
      <c r="J74" s="40">
        <f t="shared" si="28"/>
        <v>0</v>
      </c>
      <c r="K74" s="229">
        <f t="shared" si="28"/>
        <v>0</v>
      </c>
      <c r="T74" s="234">
        <f t="shared" si="7"/>
        <v>6</v>
      </c>
      <c r="U74" s="138">
        <v>65</v>
      </c>
      <c r="V74" s="139">
        <f t="shared" ref="V74:V137" si="29">U74</f>
        <v>65</v>
      </c>
      <c r="W74" s="27">
        <f t="shared" si="8"/>
        <v>4864606.5200282773</v>
      </c>
      <c r="X74" s="27">
        <f t="shared" si="9"/>
        <v>28376.871366831623</v>
      </c>
      <c r="Y74" s="27">
        <f t="shared" si="10"/>
        <v>6177.2769765372032</v>
      </c>
      <c r="Z74" s="52">
        <f t="shared" ref="Z74:Z137" si="30">W74-Y74</f>
        <v>4858429.2430517403</v>
      </c>
    </row>
    <row r="75" spans="3:26" ht="14.5" x14ac:dyDescent="0.35">
      <c r="C75" s="36" t="s">
        <v>189</v>
      </c>
      <c r="E75" s="40">
        <f t="shared" ref="E75:J75" si="31">IF(E72&lt;&gt;$D$3,IF(AND(E73&lt;0,E120&gt;0),MIN(-E73,E120),0),-E73)*IF(E72&gt;$D$3,0,1)</f>
        <v>0</v>
      </c>
      <c r="F75" s="40">
        <f t="shared" si="31"/>
        <v>0</v>
      </c>
      <c r="G75" s="40">
        <f t="shared" si="31"/>
        <v>0</v>
      </c>
      <c r="H75" s="40">
        <f t="shared" si="31"/>
        <v>0</v>
      </c>
      <c r="I75" s="40">
        <f t="shared" si="31"/>
        <v>0</v>
      </c>
      <c r="J75" s="40">
        <f t="shared" si="31"/>
        <v>0</v>
      </c>
      <c r="K75" s="229">
        <f>IF(K72&lt;&gt;$D$3,IF(AND(K73&lt;0,K120&gt;0),MIN(-K73,K120),0),-K73)*IF(K72&gt;$D$3,0,1)</f>
        <v>0</v>
      </c>
      <c r="N75"/>
      <c r="O75"/>
      <c r="P75"/>
      <c r="Q75"/>
      <c r="R75"/>
      <c r="S75"/>
      <c r="T75" s="234">
        <f t="shared" ref="T75:T138" si="32">ROUNDUP(U75/12,0)</f>
        <v>6</v>
      </c>
      <c r="U75" s="138">
        <v>66</v>
      </c>
      <c r="V75" s="139">
        <f t="shared" si="29"/>
        <v>66</v>
      </c>
      <c r="W75" s="27">
        <f t="shared" ref="W75:W138" si="33">Z74</f>
        <v>4858429.2430517403</v>
      </c>
      <c r="X75" s="27">
        <f t="shared" ref="X75:X138" si="34">IF(ROUND(W75,0)=0,0,$D$11/12-Y75)</f>
        <v>28340.837251135155</v>
      </c>
      <c r="Y75" s="27">
        <f t="shared" ref="Y75:Y138" si="35">IFERROR(-PPMT($E$10,V75,$E$9,$E$6),0)</f>
        <v>6213.3110922336718</v>
      </c>
      <c r="Z75" s="52">
        <f t="shared" si="30"/>
        <v>4852215.9319595071</v>
      </c>
    </row>
    <row r="76" spans="3:26" ht="14.5" x14ac:dyDescent="0.35">
      <c r="C76" s="51" t="s">
        <v>190</v>
      </c>
      <c r="D76" s="21"/>
      <c r="E76" s="230">
        <f t="shared" ref="E76:K76" si="36">SUM(E73:E75)</f>
        <v>0</v>
      </c>
      <c r="F76" s="230">
        <f t="shared" si="36"/>
        <v>0</v>
      </c>
      <c r="G76" s="230">
        <f t="shared" si="36"/>
        <v>0</v>
      </c>
      <c r="H76" s="230">
        <f t="shared" si="36"/>
        <v>0</v>
      </c>
      <c r="I76" s="230">
        <f t="shared" si="36"/>
        <v>0</v>
      </c>
      <c r="J76" s="230">
        <f t="shared" si="36"/>
        <v>0</v>
      </c>
      <c r="K76" s="231">
        <f t="shared" si="36"/>
        <v>0</v>
      </c>
      <c r="N76"/>
      <c r="O76"/>
      <c r="P76"/>
      <c r="Q76"/>
      <c r="R76"/>
      <c r="S76"/>
      <c r="T76" s="234">
        <f t="shared" si="32"/>
        <v>6</v>
      </c>
      <c r="U76" s="138">
        <v>67</v>
      </c>
      <c r="V76" s="139">
        <f t="shared" si="29"/>
        <v>67</v>
      </c>
      <c r="W76" s="27">
        <f t="shared" si="33"/>
        <v>4852215.9319595071</v>
      </c>
      <c r="X76" s="27">
        <f t="shared" si="34"/>
        <v>28304.592936430461</v>
      </c>
      <c r="Y76" s="27">
        <f t="shared" si="35"/>
        <v>6249.555406938367</v>
      </c>
      <c r="Z76" s="52">
        <f t="shared" si="30"/>
        <v>4845966.3765525687</v>
      </c>
    </row>
    <row r="77" spans="3:26" ht="14.5" customHeight="1" x14ac:dyDescent="0.35">
      <c r="C77" s="320" t="s">
        <v>191</v>
      </c>
      <c r="D77" s="320"/>
      <c r="E77" s="320"/>
      <c r="F77" s="320"/>
      <c r="G77" s="320"/>
      <c r="H77" s="320"/>
      <c r="I77" s="320"/>
      <c r="J77" s="320"/>
      <c r="K77" s="320"/>
      <c r="N77"/>
      <c r="O77"/>
      <c r="P77"/>
      <c r="Q77"/>
      <c r="R77"/>
      <c r="S77"/>
      <c r="T77" s="234">
        <f t="shared" si="32"/>
        <v>6</v>
      </c>
      <c r="U77" s="138">
        <v>68</v>
      </c>
      <c r="V77" s="139">
        <f t="shared" si="29"/>
        <v>68</v>
      </c>
      <c r="W77" s="27">
        <f t="shared" si="33"/>
        <v>4845966.3765525687</v>
      </c>
      <c r="X77" s="27">
        <f t="shared" si="34"/>
        <v>28268.13719655665</v>
      </c>
      <c r="Y77" s="27">
        <f t="shared" si="35"/>
        <v>6286.011146812174</v>
      </c>
      <c r="Z77" s="52">
        <f t="shared" si="30"/>
        <v>4839680.365405757</v>
      </c>
    </row>
    <row r="78" spans="3:26" ht="14.5" x14ac:dyDescent="0.35">
      <c r="C78" s="321"/>
      <c r="D78" s="321"/>
      <c r="E78" s="321"/>
      <c r="F78" s="321"/>
      <c r="G78" s="321"/>
      <c r="H78" s="321"/>
      <c r="I78" s="321"/>
      <c r="J78" s="321"/>
      <c r="K78" s="321"/>
      <c r="N78"/>
      <c r="O78"/>
      <c r="P78"/>
      <c r="Q78"/>
      <c r="R78"/>
      <c r="S78"/>
      <c r="T78" s="234">
        <f t="shared" si="32"/>
        <v>6</v>
      </c>
      <c r="U78" s="138">
        <v>69</v>
      </c>
      <c r="V78" s="139">
        <f t="shared" si="29"/>
        <v>69</v>
      </c>
      <c r="W78" s="27">
        <f t="shared" si="33"/>
        <v>4839680.365405757</v>
      </c>
      <c r="X78" s="27">
        <f t="shared" si="34"/>
        <v>28231.468798200247</v>
      </c>
      <c r="Y78" s="27">
        <f t="shared" si="35"/>
        <v>6322.6795451685803</v>
      </c>
      <c r="Z78" s="52">
        <f t="shared" si="30"/>
        <v>4833357.6858605882</v>
      </c>
    </row>
    <row r="79" spans="3:26" ht="12" customHeight="1" x14ac:dyDescent="0.35">
      <c r="N79"/>
      <c r="O79"/>
      <c r="P79"/>
      <c r="Q79"/>
      <c r="R79"/>
      <c r="S79"/>
      <c r="T79" s="234">
        <f t="shared" si="32"/>
        <v>6</v>
      </c>
      <c r="U79" s="138">
        <v>70</v>
      </c>
      <c r="V79" s="139">
        <f t="shared" si="29"/>
        <v>70</v>
      </c>
      <c r="W79" s="27">
        <f t="shared" si="33"/>
        <v>4833357.6858605882</v>
      </c>
      <c r="X79" s="27">
        <f t="shared" si="34"/>
        <v>28194.586500853431</v>
      </c>
      <c r="Y79" s="27">
        <f t="shared" si="35"/>
        <v>6359.5618425153971</v>
      </c>
      <c r="Z79" s="52">
        <f t="shared" si="30"/>
        <v>4826998.1240180731</v>
      </c>
    </row>
    <row r="80" spans="3:26" ht="12" customHeight="1" thickBot="1" x14ac:dyDescent="0.4">
      <c r="N80"/>
      <c r="O80"/>
      <c r="P80"/>
      <c r="Q80"/>
      <c r="R80"/>
      <c r="S80"/>
      <c r="T80" s="234">
        <f t="shared" si="32"/>
        <v>6</v>
      </c>
      <c r="U80" s="138">
        <v>71</v>
      </c>
      <c r="V80" s="139">
        <f t="shared" si="29"/>
        <v>71</v>
      </c>
      <c r="W80" s="27">
        <f t="shared" si="33"/>
        <v>4826998.1240180731</v>
      </c>
      <c r="X80" s="27">
        <f t="shared" si="34"/>
        <v>28157.48905677209</v>
      </c>
      <c r="Y80" s="27">
        <f t="shared" si="35"/>
        <v>6396.659286596735</v>
      </c>
      <c r="Z80" s="52">
        <f t="shared" si="30"/>
        <v>4820601.4647314763</v>
      </c>
    </row>
    <row r="81" spans="2:26" ht="15" customHeight="1" thickTop="1" thickBot="1" x14ac:dyDescent="0.4">
      <c r="B81" s="315" t="s">
        <v>73</v>
      </c>
      <c r="C81" s="316"/>
      <c r="D81" s="316"/>
      <c r="E81" s="316"/>
      <c r="F81" s="316"/>
      <c r="G81" s="316"/>
      <c r="H81" s="316"/>
      <c r="I81" s="316"/>
      <c r="J81" s="316"/>
      <c r="K81" s="316"/>
      <c r="L81" s="317"/>
      <c r="N81"/>
      <c r="O81"/>
      <c r="P81"/>
      <c r="Q81"/>
      <c r="R81"/>
      <c r="S81"/>
      <c r="T81" s="234">
        <f t="shared" si="32"/>
        <v>6</v>
      </c>
      <c r="U81" s="138">
        <v>72</v>
      </c>
      <c r="V81" s="139">
        <f t="shared" si="29"/>
        <v>72</v>
      </c>
      <c r="W81" s="27">
        <f t="shared" si="33"/>
        <v>4820601.4647314763</v>
      </c>
      <c r="X81" s="27">
        <f t="shared" si="34"/>
        <v>28120.175210933608</v>
      </c>
      <c r="Y81" s="27">
        <f t="shared" si="35"/>
        <v>6433.973132435216</v>
      </c>
      <c r="Z81" s="52">
        <f t="shared" si="30"/>
        <v>4814167.491599041</v>
      </c>
    </row>
    <row r="82" spans="2:26" ht="12" customHeight="1" thickTop="1" x14ac:dyDescent="0.35">
      <c r="B82" s="90"/>
      <c r="C82" s="91"/>
      <c r="D82" s="91"/>
      <c r="E82" s="91"/>
      <c r="F82" s="91"/>
      <c r="G82" s="91"/>
      <c r="H82" s="91"/>
      <c r="I82" s="91"/>
      <c r="J82" s="91"/>
      <c r="K82" s="91"/>
      <c r="L82" s="92"/>
      <c r="N82"/>
      <c r="O82"/>
      <c r="P82"/>
      <c r="Q82"/>
      <c r="R82"/>
      <c r="S82"/>
      <c r="T82" s="234">
        <f t="shared" si="32"/>
        <v>7</v>
      </c>
      <c r="U82" s="138">
        <v>73</v>
      </c>
      <c r="V82" s="139">
        <f t="shared" si="29"/>
        <v>73</v>
      </c>
      <c r="W82" s="27">
        <f t="shared" si="33"/>
        <v>4814167.491599041</v>
      </c>
      <c r="X82" s="27">
        <f t="shared" si="34"/>
        <v>28082.643700994406</v>
      </c>
      <c r="Y82" s="27">
        <f t="shared" si="35"/>
        <v>6471.5046423744216</v>
      </c>
      <c r="Z82" s="52">
        <f t="shared" si="30"/>
        <v>4807695.9869566662</v>
      </c>
    </row>
    <row r="83" spans="2:26" ht="12" customHeight="1" x14ac:dyDescent="0.35">
      <c r="B83" s="88"/>
      <c r="C83" s="81"/>
      <c r="D83" s="153" t="s">
        <v>80</v>
      </c>
      <c r="E83" s="319" t="s">
        <v>78</v>
      </c>
      <c r="F83" s="319"/>
      <c r="G83" s="319" t="s">
        <v>79</v>
      </c>
      <c r="H83" s="319"/>
      <c r="I83" s="319" t="s">
        <v>82</v>
      </c>
      <c r="J83" s="319"/>
      <c r="K83" s="170" t="s">
        <v>29</v>
      </c>
      <c r="L83" s="86"/>
      <c r="N83"/>
      <c r="O83"/>
      <c r="P83"/>
      <c r="Q83"/>
      <c r="R83"/>
      <c r="S83"/>
      <c r="T83" s="234">
        <f t="shared" si="32"/>
        <v>7</v>
      </c>
      <c r="U83" s="138">
        <v>74</v>
      </c>
      <c r="V83" s="139">
        <f t="shared" si="29"/>
        <v>74</v>
      </c>
      <c r="W83" s="27">
        <f t="shared" si="33"/>
        <v>4807695.9869566662</v>
      </c>
      <c r="X83" s="27">
        <f t="shared" si="34"/>
        <v>28044.893257247219</v>
      </c>
      <c r="Y83" s="27">
        <f t="shared" si="35"/>
        <v>6509.2550861216068</v>
      </c>
      <c r="Z83" s="52">
        <f t="shared" si="30"/>
        <v>4801186.7318705451</v>
      </c>
    </row>
    <row r="84" spans="2:26" ht="12" customHeight="1" x14ac:dyDescent="0.35">
      <c r="B84" s="88"/>
      <c r="C84" s="81"/>
      <c r="D84" s="72" t="s">
        <v>72</v>
      </c>
      <c r="E84" s="224">
        <v>1</v>
      </c>
      <c r="F84" s="225">
        <v>2</v>
      </c>
      <c r="G84" s="224">
        <v>3</v>
      </c>
      <c r="H84" s="225">
        <v>4</v>
      </c>
      <c r="I84" s="224">
        <v>5</v>
      </c>
      <c r="J84" s="225">
        <v>6</v>
      </c>
      <c r="K84" s="226">
        <v>7</v>
      </c>
      <c r="L84" s="86"/>
      <c r="N84"/>
      <c r="O84"/>
      <c r="P84"/>
      <c r="Q84"/>
      <c r="R84"/>
      <c r="S84"/>
      <c r="T84" s="234">
        <f t="shared" si="32"/>
        <v>7</v>
      </c>
      <c r="U84" s="138">
        <v>75</v>
      </c>
      <c r="V84" s="139">
        <f t="shared" si="29"/>
        <v>75</v>
      </c>
      <c r="W84" s="27">
        <f t="shared" si="33"/>
        <v>4801186.7318705451</v>
      </c>
      <c r="X84" s="27">
        <f t="shared" si="34"/>
        <v>28006.922602578175</v>
      </c>
      <c r="Y84" s="27">
        <f t="shared" si="35"/>
        <v>6547.22574079065</v>
      </c>
      <c r="Z84" s="52">
        <f t="shared" si="30"/>
        <v>4794639.5061297547</v>
      </c>
    </row>
    <row r="85" spans="2:26" ht="12" customHeight="1" x14ac:dyDescent="0.35">
      <c r="B85" s="88"/>
      <c r="C85" s="96" t="s">
        <v>0</v>
      </c>
      <c r="D85" s="129"/>
      <c r="E85" s="112"/>
      <c r="F85" s="113">
        <v>-0.05</v>
      </c>
      <c r="G85" s="114">
        <v>0.01</v>
      </c>
      <c r="H85" s="113">
        <v>2.5000000000000001E-2</v>
      </c>
      <c r="I85" s="127">
        <v>3.5000000000000003E-2</v>
      </c>
      <c r="J85" s="113">
        <v>3.5000000000000003E-2</v>
      </c>
      <c r="K85" s="144">
        <v>3.5000000000000003E-2</v>
      </c>
      <c r="L85" s="86"/>
      <c r="N85"/>
      <c r="O85"/>
      <c r="P85"/>
      <c r="Q85"/>
      <c r="R85"/>
      <c r="S85"/>
      <c r="T85" s="234">
        <f t="shared" si="32"/>
        <v>7</v>
      </c>
      <c r="U85" s="138">
        <v>76</v>
      </c>
      <c r="V85" s="139">
        <f t="shared" si="29"/>
        <v>76</v>
      </c>
      <c r="W85" s="27">
        <f t="shared" si="33"/>
        <v>4794639.5061297547</v>
      </c>
      <c r="X85" s="27">
        <f t="shared" si="34"/>
        <v>27968.730452423566</v>
      </c>
      <c r="Y85" s="27">
        <f t="shared" si="35"/>
        <v>6585.4178909452612</v>
      </c>
      <c r="Z85" s="52">
        <f t="shared" si="30"/>
        <v>4788054.0882388093</v>
      </c>
    </row>
    <row r="86" spans="2:26" ht="12" customHeight="1" x14ac:dyDescent="0.35">
      <c r="B86" s="88"/>
      <c r="C86" s="97" t="s">
        <v>1</v>
      </c>
      <c r="D86" s="56"/>
      <c r="E86" s="67">
        <v>1100305</v>
      </c>
      <c r="F86" s="68">
        <f t="shared" ref="F86:K86" si="37">E86*(1+F85)</f>
        <v>1045289.75</v>
      </c>
      <c r="G86" s="67">
        <f t="shared" si="37"/>
        <v>1055742.6475</v>
      </c>
      <c r="H86" s="68">
        <f t="shared" si="37"/>
        <v>1082136.2136874998</v>
      </c>
      <c r="I86" s="124">
        <f t="shared" si="37"/>
        <v>1120010.9811665621</v>
      </c>
      <c r="J86" s="68">
        <f t="shared" si="37"/>
        <v>1159211.3655073917</v>
      </c>
      <c r="K86" s="68">
        <f t="shared" si="37"/>
        <v>1199783.7633001504</v>
      </c>
      <c r="L86" s="86"/>
      <c r="N86"/>
      <c r="O86"/>
      <c r="P86"/>
      <c r="Q86"/>
      <c r="R86"/>
      <c r="S86"/>
      <c r="T86" s="234">
        <f t="shared" si="32"/>
        <v>7</v>
      </c>
      <c r="U86" s="138">
        <v>77</v>
      </c>
      <c r="V86" s="139">
        <f t="shared" si="29"/>
        <v>77</v>
      </c>
      <c r="W86" s="27">
        <f t="shared" si="33"/>
        <v>4788054.0882388093</v>
      </c>
      <c r="X86" s="27">
        <f t="shared" si="34"/>
        <v>27930.315514726382</v>
      </c>
      <c r="Y86" s="27">
        <f t="shared" si="35"/>
        <v>6623.8328286424421</v>
      </c>
      <c r="Z86" s="52">
        <f t="shared" si="30"/>
        <v>4781430.2554101665</v>
      </c>
    </row>
    <row r="87" spans="2:26" ht="12" customHeight="1" x14ac:dyDescent="0.35">
      <c r="B87" s="88"/>
      <c r="C87" s="97" t="s">
        <v>2</v>
      </c>
      <c r="D87" s="56"/>
      <c r="E87" s="67">
        <v>0</v>
      </c>
      <c r="F87" s="68">
        <v>0</v>
      </c>
      <c r="G87" s="67">
        <v>0</v>
      </c>
      <c r="H87" s="68">
        <v>0</v>
      </c>
      <c r="I87" s="124">
        <v>0</v>
      </c>
      <c r="J87" s="68">
        <v>0</v>
      </c>
      <c r="K87" s="68">
        <v>0</v>
      </c>
      <c r="L87" s="86"/>
      <c r="N87"/>
      <c r="O87"/>
      <c r="P87"/>
      <c r="Q87"/>
      <c r="R87"/>
      <c r="S87"/>
      <c r="T87" s="234">
        <f t="shared" si="32"/>
        <v>7</v>
      </c>
      <c r="U87" s="138">
        <v>78</v>
      </c>
      <c r="V87" s="139">
        <f t="shared" si="29"/>
        <v>78</v>
      </c>
      <c r="W87" s="27">
        <f t="shared" si="33"/>
        <v>4781430.2554101665</v>
      </c>
      <c r="X87" s="27">
        <f t="shared" si="34"/>
        <v>27891.676489892638</v>
      </c>
      <c r="Y87" s="27">
        <f t="shared" si="35"/>
        <v>6662.4718534761887</v>
      </c>
      <c r="Z87" s="52">
        <f t="shared" si="30"/>
        <v>4774767.7835566904</v>
      </c>
    </row>
    <row r="88" spans="2:26" ht="12" customHeight="1" x14ac:dyDescent="0.35">
      <c r="B88" s="88"/>
      <c r="C88" s="97" t="s">
        <v>3</v>
      </c>
      <c r="D88" s="56"/>
      <c r="E88" s="65">
        <f>SUM(E86:E87)</f>
        <v>1100305</v>
      </c>
      <c r="F88" s="66">
        <f t="shared" ref="F88:K88" si="38">SUM(F86:F87)</f>
        <v>1045289.75</v>
      </c>
      <c r="G88" s="65">
        <f t="shared" si="38"/>
        <v>1055742.6475</v>
      </c>
      <c r="H88" s="66">
        <f t="shared" si="38"/>
        <v>1082136.2136874998</v>
      </c>
      <c r="I88" s="123">
        <f t="shared" si="38"/>
        <v>1120010.9811665621</v>
      </c>
      <c r="J88" s="66">
        <f t="shared" si="38"/>
        <v>1159211.3655073917</v>
      </c>
      <c r="K88" s="145">
        <f t="shared" si="38"/>
        <v>1199783.7633001504</v>
      </c>
      <c r="L88" s="86"/>
      <c r="N88"/>
      <c r="O88"/>
      <c r="P88"/>
      <c r="Q88"/>
      <c r="R88"/>
      <c r="S88"/>
      <c r="T88" s="234">
        <f t="shared" si="32"/>
        <v>7</v>
      </c>
      <c r="U88" s="138">
        <v>79</v>
      </c>
      <c r="V88" s="139">
        <f t="shared" si="29"/>
        <v>79</v>
      </c>
      <c r="W88" s="27">
        <f t="shared" si="33"/>
        <v>4774767.7835566904</v>
      </c>
      <c r="X88" s="27">
        <f t="shared" si="34"/>
        <v>27852.812070747357</v>
      </c>
      <c r="Y88" s="27">
        <f t="shared" si="35"/>
        <v>6701.3362726214673</v>
      </c>
      <c r="Z88" s="52">
        <f t="shared" si="30"/>
        <v>4768066.4472840689</v>
      </c>
    </row>
    <row r="89" spans="2:26" ht="12" customHeight="1" x14ac:dyDescent="0.35">
      <c r="B89" s="88"/>
      <c r="C89" s="96" t="s">
        <v>41</v>
      </c>
      <c r="D89" s="94"/>
      <c r="E89" s="114">
        <v>7.0000000000000007E-2</v>
      </c>
      <c r="F89" s="113">
        <v>0.14000000000000001</v>
      </c>
      <c r="G89" s="114">
        <v>0.12</v>
      </c>
      <c r="H89" s="113">
        <v>0.1</v>
      </c>
      <c r="I89" s="127">
        <v>7.0000000000000007E-2</v>
      </c>
      <c r="J89" s="113">
        <v>0.05</v>
      </c>
      <c r="K89" s="113">
        <v>0.05</v>
      </c>
      <c r="L89" s="86"/>
      <c r="N89"/>
      <c r="O89"/>
      <c r="P89"/>
      <c r="Q89"/>
      <c r="R89"/>
      <c r="S89"/>
      <c r="T89" s="234">
        <f t="shared" si="32"/>
        <v>7</v>
      </c>
      <c r="U89" s="138">
        <v>80</v>
      </c>
      <c r="V89" s="139">
        <f t="shared" si="29"/>
        <v>80</v>
      </c>
      <c r="W89" s="27">
        <f t="shared" si="33"/>
        <v>4768066.4472840689</v>
      </c>
      <c r="X89" s="27">
        <f t="shared" si="34"/>
        <v>27813.720942490399</v>
      </c>
      <c r="Y89" s="27">
        <f t="shared" si="35"/>
        <v>6740.4274008784259</v>
      </c>
      <c r="Z89" s="52">
        <f t="shared" si="30"/>
        <v>4761326.0198831903</v>
      </c>
    </row>
    <row r="90" spans="2:26" ht="12" customHeight="1" x14ac:dyDescent="0.35">
      <c r="B90" s="88"/>
      <c r="C90" s="97" t="s">
        <v>99</v>
      </c>
      <c r="D90" s="56"/>
      <c r="E90" s="63">
        <f>-E89*E88</f>
        <v>-77021.350000000006</v>
      </c>
      <c r="F90" s="64">
        <f t="shared" ref="F90:K90" si="39">-F89*F88</f>
        <v>-146340.565</v>
      </c>
      <c r="G90" s="63">
        <f t="shared" si="39"/>
        <v>-126689.11769999999</v>
      </c>
      <c r="H90" s="64">
        <f t="shared" si="39"/>
        <v>-108213.62136874998</v>
      </c>
      <c r="I90" s="103">
        <f t="shared" si="39"/>
        <v>-78400.768681659349</v>
      </c>
      <c r="J90" s="64">
        <f t="shared" si="39"/>
        <v>-57960.568275369587</v>
      </c>
      <c r="K90" s="64">
        <f t="shared" si="39"/>
        <v>-59989.188165007523</v>
      </c>
      <c r="L90" s="86"/>
      <c r="N90"/>
      <c r="O90" s="75"/>
      <c r="P90"/>
      <c r="Q90"/>
      <c r="R90"/>
      <c r="S90"/>
      <c r="T90" s="234">
        <f t="shared" si="32"/>
        <v>7</v>
      </c>
      <c r="U90" s="138">
        <v>81</v>
      </c>
      <c r="V90" s="139">
        <f t="shared" si="29"/>
        <v>81</v>
      </c>
      <c r="W90" s="27">
        <f t="shared" si="33"/>
        <v>4761326.0198831903</v>
      </c>
      <c r="X90" s="27">
        <f t="shared" si="34"/>
        <v>27774.401782651941</v>
      </c>
      <c r="Y90" s="27">
        <f t="shared" si="35"/>
        <v>6779.7465607168833</v>
      </c>
      <c r="Z90" s="52">
        <f t="shared" si="30"/>
        <v>4754546.2733224733</v>
      </c>
    </row>
    <row r="91" spans="2:26" ht="12" customHeight="1" x14ac:dyDescent="0.35">
      <c r="B91" s="88"/>
      <c r="C91" s="97" t="s">
        <v>4</v>
      </c>
      <c r="D91" s="56"/>
      <c r="E91" s="63">
        <f>E88+E90</f>
        <v>1023283.65</v>
      </c>
      <c r="F91" s="64">
        <f t="shared" ref="F91:K91" si="40">F88+F90</f>
        <v>898949.18500000006</v>
      </c>
      <c r="G91" s="63">
        <f t="shared" si="40"/>
        <v>929053.52980000002</v>
      </c>
      <c r="H91" s="64">
        <f t="shared" si="40"/>
        <v>973922.59231874975</v>
      </c>
      <c r="I91" s="103">
        <f t="shared" si="40"/>
        <v>1041610.2124849027</v>
      </c>
      <c r="J91" s="64">
        <f t="shared" si="40"/>
        <v>1101250.797232022</v>
      </c>
      <c r="K91" s="64">
        <f t="shared" si="40"/>
        <v>1139794.5751351428</v>
      </c>
      <c r="L91" s="86"/>
      <c r="N91"/>
      <c r="O91" s="204"/>
      <c r="P91"/>
      <c r="Q91"/>
      <c r="R91"/>
      <c r="S91"/>
      <c r="T91" s="234">
        <f t="shared" si="32"/>
        <v>7</v>
      </c>
      <c r="U91" s="138">
        <v>82</v>
      </c>
      <c r="V91" s="139">
        <f t="shared" si="29"/>
        <v>82</v>
      </c>
      <c r="W91" s="27">
        <f t="shared" si="33"/>
        <v>4754546.2733224733</v>
      </c>
      <c r="X91" s="27">
        <f t="shared" si="34"/>
        <v>27734.853261047763</v>
      </c>
      <c r="Y91" s="27">
        <f t="shared" si="35"/>
        <v>6819.2950823210649</v>
      </c>
      <c r="Z91" s="52">
        <f t="shared" si="30"/>
        <v>4747726.9782401519</v>
      </c>
    </row>
    <row r="92" spans="2:26" ht="12" hidden="1" customHeight="1" x14ac:dyDescent="0.35">
      <c r="B92" s="88"/>
      <c r="C92" s="96" t="s">
        <v>5</v>
      </c>
      <c r="D92" s="94"/>
      <c r="E92" s="159"/>
      <c r="F92" s="113">
        <v>-0.08</v>
      </c>
      <c r="G92" s="114">
        <v>-7.0000000000000007E-2</v>
      </c>
      <c r="H92" s="113">
        <v>-0.03</v>
      </c>
      <c r="I92" s="127">
        <v>0.05</v>
      </c>
      <c r="J92" s="113">
        <v>0.03</v>
      </c>
      <c r="K92" s="144">
        <v>0.03</v>
      </c>
      <c r="L92" s="86"/>
      <c r="N92"/>
      <c r="O92" s="204"/>
      <c r="P92"/>
      <c r="Q92"/>
      <c r="R92"/>
      <c r="S92"/>
      <c r="T92" s="234">
        <f t="shared" si="32"/>
        <v>7</v>
      </c>
      <c r="U92" s="138">
        <v>83</v>
      </c>
      <c r="V92" s="139">
        <f t="shared" si="29"/>
        <v>83</v>
      </c>
      <c r="W92" s="27">
        <f t="shared" si="33"/>
        <v>4747726.9782401519</v>
      </c>
      <c r="X92" s="27">
        <f t="shared" si="34"/>
        <v>27695.07403973422</v>
      </c>
      <c r="Y92" s="27">
        <f t="shared" si="35"/>
        <v>6859.0743036346057</v>
      </c>
      <c r="Z92" s="52">
        <f t="shared" si="30"/>
        <v>4740867.9039365174</v>
      </c>
    </row>
    <row r="93" spans="2:26" ht="12" hidden="1" customHeight="1" x14ac:dyDescent="0.35">
      <c r="B93" s="88"/>
      <c r="C93" s="97" t="s">
        <v>100</v>
      </c>
      <c r="D93" s="56"/>
      <c r="E93" s="63">
        <v>6052</v>
      </c>
      <c r="F93" s="64">
        <f t="shared" ref="F93:K93" si="41">E93*(1+F92)</f>
        <v>5567.84</v>
      </c>
      <c r="G93" s="63">
        <f t="shared" si="41"/>
        <v>5178.0911999999998</v>
      </c>
      <c r="H93" s="64">
        <f t="shared" si="41"/>
        <v>5022.7484639999993</v>
      </c>
      <c r="I93" s="103">
        <f t="shared" si="41"/>
        <v>5273.8858871999992</v>
      </c>
      <c r="J93" s="64">
        <f t="shared" si="41"/>
        <v>5432.1024638159997</v>
      </c>
      <c r="K93" s="64">
        <f t="shared" si="41"/>
        <v>5595.0655377304802</v>
      </c>
      <c r="L93" s="86"/>
      <c r="N93"/>
      <c r="O93" s="204"/>
      <c r="P93"/>
      <c r="Q93"/>
      <c r="R93"/>
      <c r="S93"/>
      <c r="T93" s="234">
        <f t="shared" si="32"/>
        <v>7</v>
      </c>
      <c r="U93" s="138">
        <v>84</v>
      </c>
      <c r="V93" s="139">
        <f t="shared" si="29"/>
        <v>84</v>
      </c>
      <c r="W93" s="27">
        <f t="shared" si="33"/>
        <v>4740867.9039365174</v>
      </c>
      <c r="X93" s="27">
        <f t="shared" si="34"/>
        <v>27655.062772963021</v>
      </c>
      <c r="Y93" s="27">
        <f t="shared" si="35"/>
        <v>6899.0855704058067</v>
      </c>
      <c r="Z93" s="52">
        <f t="shared" si="30"/>
        <v>4733968.8183661113</v>
      </c>
    </row>
    <row r="94" spans="2:26" ht="12" hidden="1" customHeight="1" x14ac:dyDescent="0.35">
      <c r="B94" s="88"/>
      <c r="C94" s="106" t="s">
        <v>86</v>
      </c>
      <c r="D94" s="107"/>
      <c r="E94" s="160">
        <f>E91+E93</f>
        <v>1029335.65</v>
      </c>
      <c r="F94" s="163">
        <f t="shared" ref="F94:K94" si="42">F91+F93</f>
        <v>904517.02500000002</v>
      </c>
      <c r="G94" s="131">
        <f t="shared" si="42"/>
        <v>934231.62100000004</v>
      </c>
      <c r="H94" s="132">
        <f t="shared" si="42"/>
        <v>978945.3407827497</v>
      </c>
      <c r="I94" s="133">
        <f t="shared" si="42"/>
        <v>1046884.0983721027</v>
      </c>
      <c r="J94" s="132">
        <f t="shared" si="42"/>
        <v>1106682.8996958381</v>
      </c>
      <c r="K94" s="132">
        <f t="shared" si="42"/>
        <v>1145389.6406728732</v>
      </c>
      <c r="L94" s="86"/>
      <c r="N94"/>
      <c r="O94" s="204"/>
      <c r="P94"/>
      <c r="Q94"/>
      <c r="R94"/>
      <c r="S94"/>
      <c r="T94" s="234">
        <f t="shared" si="32"/>
        <v>8</v>
      </c>
      <c r="U94" s="138">
        <v>85</v>
      </c>
      <c r="V94" s="139">
        <f t="shared" si="29"/>
        <v>85</v>
      </c>
      <c r="W94" s="27">
        <f t="shared" si="33"/>
        <v>4733968.8183661113</v>
      </c>
      <c r="X94" s="27">
        <f t="shared" si="34"/>
        <v>27614.818107135652</v>
      </c>
      <c r="Y94" s="27">
        <f t="shared" si="35"/>
        <v>6939.3302362331733</v>
      </c>
      <c r="Z94" s="52">
        <f t="shared" si="30"/>
        <v>4727029.4881298784</v>
      </c>
    </row>
    <row r="95" spans="2:26" ht="12" hidden="1" customHeight="1" x14ac:dyDescent="0.35">
      <c r="B95" s="88"/>
      <c r="C95" s="98" t="s">
        <v>6</v>
      </c>
      <c r="D95" s="128"/>
      <c r="E95" s="159"/>
      <c r="F95" s="113">
        <v>-0.02</v>
      </c>
      <c r="G95" s="114">
        <v>-0.01</v>
      </c>
      <c r="H95" s="113">
        <v>0</v>
      </c>
      <c r="I95" s="127">
        <v>0.04</v>
      </c>
      <c r="J95" s="113">
        <v>3.5000000000000003E-2</v>
      </c>
      <c r="K95" s="144">
        <v>0.03</v>
      </c>
      <c r="L95" s="86"/>
      <c r="N95"/>
      <c r="O95" s="204"/>
      <c r="P95"/>
      <c r="Q95"/>
      <c r="R95"/>
      <c r="S95"/>
      <c r="T95" s="234">
        <f t="shared" si="32"/>
        <v>8</v>
      </c>
      <c r="U95" s="138">
        <v>86</v>
      </c>
      <c r="V95" s="139">
        <f t="shared" si="29"/>
        <v>86</v>
      </c>
      <c r="W95" s="27">
        <f t="shared" si="33"/>
        <v>4727029.4881298784</v>
      </c>
      <c r="X95" s="27">
        <f t="shared" si="34"/>
        <v>27574.338680757624</v>
      </c>
      <c r="Y95" s="27">
        <f t="shared" si="35"/>
        <v>6979.8096626112001</v>
      </c>
      <c r="Z95" s="52">
        <f t="shared" si="30"/>
        <v>4720049.6784672672</v>
      </c>
    </row>
    <row r="96" spans="2:26" ht="12" hidden="1" customHeight="1" x14ac:dyDescent="0.35">
      <c r="B96" s="88"/>
      <c r="C96" s="97" t="s">
        <v>74</v>
      </c>
      <c r="D96" s="57"/>
      <c r="E96" s="67">
        <v>-102934</v>
      </c>
      <c r="F96" s="68">
        <f t="shared" ref="F96:K96" si="43">E96*(1+F95)</f>
        <v>-100875.31999999999</v>
      </c>
      <c r="G96" s="67">
        <f t="shared" si="43"/>
        <v>-99866.566799999986</v>
      </c>
      <c r="H96" s="68">
        <f t="shared" si="43"/>
        <v>-99866.566799999986</v>
      </c>
      <c r="I96" s="124">
        <f t="shared" si="43"/>
        <v>-103861.22947199999</v>
      </c>
      <c r="J96" s="68">
        <f t="shared" si="43"/>
        <v>-107496.37250351999</v>
      </c>
      <c r="K96" s="68">
        <f t="shared" si="43"/>
        <v>-110721.26367862559</v>
      </c>
      <c r="L96" s="86"/>
      <c r="N96"/>
      <c r="O96" s="204"/>
      <c r="P96"/>
      <c r="Q96"/>
      <c r="R96"/>
      <c r="S96"/>
      <c r="T96" s="234">
        <f t="shared" si="32"/>
        <v>8</v>
      </c>
      <c r="U96" s="138">
        <v>87</v>
      </c>
      <c r="V96" s="139">
        <f t="shared" si="29"/>
        <v>87</v>
      </c>
      <c r="W96" s="27">
        <f t="shared" si="33"/>
        <v>4720049.6784672672</v>
      </c>
      <c r="X96" s="27">
        <f t="shared" si="34"/>
        <v>27533.623124392394</v>
      </c>
      <c r="Y96" s="27">
        <f t="shared" si="35"/>
        <v>7020.5252189764324</v>
      </c>
      <c r="Z96" s="52">
        <f t="shared" si="30"/>
        <v>4713029.1532482905</v>
      </c>
    </row>
    <row r="97" spans="1:26" ht="13.25" hidden="1" customHeight="1" x14ac:dyDescent="0.35">
      <c r="B97" s="88"/>
      <c r="C97" s="97" t="s">
        <v>7</v>
      </c>
      <c r="D97" s="167">
        <v>0.03</v>
      </c>
      <c r="E97" s="67">
        <v>-110031</v>
      </c>
      <c r="F97" s="68">
        <f t="shared" ref="F97:K97" si="44">E97*(1+$D$97)</f>
        <v>-113331.93000000001</v>
      </c>
      <c r="G97" s="67">
        <f t="shared" si="44"/>
        <v>-116731.88790000002</v>
      </c>
      <c r="H97" s="68">
        <f t="shared" si="44"/>
        <v>-120233.84453700003</v>
      </c>
      <c r="I97" s="124">
        <f t="shared" si="44"/>
        <v>-123840.85987311004</v>
      </c>
      <c r="J97" s="68">
        <f t="shared" si="44"/>
        <v>-127556.08566930334</v>
      </c>
      <c r="K97" s="68">
        <f t="shared" si="44"/>
        <v>-131382.76823938245</v>
      </c>
      <c r="L97" s="86"/>
      <c r="N97"/>
      <c r="O97" s="204"/>
      <c r="P97"/>
      <c r="Q97"/>
      <c r="R97"/>
      <c r="S97"/>
      <c r="T97" s="234">
        <f t="shared" si="32"/>
        <v>8</v>
      </c>
      <c r="U97" s="138">
        <v>88</v>
      </c>
      <c r="V97" s="139">
        <f t="shared" si="29"/>
        <v>88</v>
      </c>
      <c r="W97" s="27">
        <f t="shared" si="33"/>
        <v>4713029.1532482905</v>
      </c>
      <c r="X97" s="27">
        <f t="shared" si="34"/>
        <v>27492.67006061503</v>
      </c>
      <c r="Y97" s="27">
        <f t="shared" si="35"/>
        <v>7061.4782827537956</v>
      </c>
      <c r="Z97" s="52">
        <f t="shared" si="30"/>
        <v>4705967.6749655372</v>
      </c>
    </row>
    <row r="98" spans="1:26" ht="12" hidden="1" customHeight="1" x14ac:dyDescent="0.35">
      <c r="B98" s="88"/>
      <c r="C98" s="97" t="s">
        <v>178</v>
      </c>
      <c r="D98" s="168">
        <v>4.4999999999999998E-2</v>
      </c>
      <c r="E98" s="63">
        <f t="shared" ref="E98:K98" si="45">-$D$98*E88</f>
        <v>-49513.724999999999</v>
      </c>
      <c r="F98" s="64">
        <f t="shared" si="45"/>
        <v>-47038.03875</v>
      </c>
      <c r="G98" s="63">
        <f t="shared" si="45"/>
        <v>-47508.419137499994</v>
      </c>
      <c r="H98" s="64">
        <f t="shared" si="45"/>
        <v>-48696.129615937491</v>
      </c>
      <c r="I98" s="103">
        <f t="shared" si="45"/>
        <v>-50400.494152495288</v>
      </c>
      <c r="J98" s="64">
        <f t="shared" si="45"/>
        <v>-52164.511447832629</v>
      </c>
      <c r="K98" s="64">
        <f t="shared" si="45"/>
        <v>-53990.269348506765</v>
      </c>
      <c r="L98" s="86"/>
      <c r="N98" s="25"/>
      <c r="O98"/>
      <c r="P98"/>
      <c r="Q98"/>
      <c r="R98"/>
      <c r="S98"/>
      <c r="T98" s="234">
        <f t="shared" si="32"/>
        <v>8</v>
      </c>
      <c r="U98" s="138">
        <v>89</v>
      </c>
      <c r="V98" s="139">
        <f t="shared" si="29"/>
        <v>89</v>
      </c>
      <c r="W98" s="27">
        <f t="shared" si="33"/>
        <v>4705967.6749655372</v>
      </c>
      <c r="X98" s="27">
        <f t="shared" si="34"/>
        <v>27451.478103965634</v>
      </c>
      <c r="Y98" s="27">
        <f t="shared" si="35"/>
        <v>7102.6702394031918</v>
      </c>
      <c r="Z98" s="52">
        <f t="shared" si="30"/>
        <v>4698865.0047261342</v>
      </c>
    </row>
    <row r="99" spans="1:26" ht="12" hidden="1" customHeight="1" x14ac:dyDescent="0.35">
      <c r="B99" s="88"/>
      <c r="C99" s="97" t="s">
        <v>8</v>
      </c>
      <c r="D99" s="57"/>
      <c r="E99" s="67">
        <f t="shared" ref="E99:K99" si="46">SUM(E96:E98)</f>
        <v>-262478.72499999998</v>
      </c>
      <c r="F99" s="68">
        <f t="shared" si="46"/>
        <v>-261245.28875000001</v>
      </c>
      <c r="G99" s="67">
        <f t="shared" si="46"/>
        <v>-264106.8738375</v>
      </c>
      <c r="H99" s="68">
        <f t="shared" si="46"/>
        <v>-268796.5409529375</v>
      </c>
      <c r="I99" s="124">
        <f t="shared" si="46"/>
        <v>-278102.58349760529</v>
      </c>
      <c r="J99" s="68">
        <f t="shared" si="46"/>
        <v>-287216.96962065599</v>
      </c>
      <c r="K99" s="68">
        <f t="shared" si="46"/>
        <v>-296094.30126651481</v>
      </c>
      <c r="L99" s="86"/>
      <c r="O99"/>
      <c r="P99"/>
      <c r="Q99"/>
      <c r="R99"/>
      <c r="S99"/>
      <c r="T99" s="234">
        <f t="shared" si="32"/>
        <v>8</v>
      </c>
      <c r="U99" s="138">
        <v>90</v>
      </c>
      <c r="V99" s="139">
        <f t="shared" si="29"/>
        <v>90</v>
      </c>
      <c r="W99" s="27">
        <f t="shared" si="33"/>
        <v>4698865.0047261342</v>
      </c>
      <c r="X99" s="27">
        <f t="shared" si="34"/>
        <v>27410.04586090245</v>
      </c>
      <c r="Y99" s="27">
        <f t="shared" si="35"/>
        <v>7144.1024824663782</v>
      </c>
      <c r="Z99" s="52">
        <f t="shared" si="30"/>
        <v>4691720.9022436682</v>
      </c>
    </row>
    <row r="100" spans="1:26" ht="12" hidden="1" customHeight="1" x14ac:dyDescent="0.35">
      <c r="B100" s="88"/>
      <c r="C100" s="106" t="s">
        <v>87</v>
      </c>
      <c r="D100" s="107"/>
      <c r="E100" s="160">
        <f t="shared" ref="E100:K100" si="47">E94+E99</f>
        <v>766856.92500000005</v>
      </c>
      <c r="F100" s="146">
        <f t="shared" si="47"/>
        <v>643271.73625000007</v>
      </c>
      <c r="G100" s="131">
        <f t="shared" si="47"/>
        <v>670124.74716250005</v>
      </c>
      <c r="H100" s="132">
        <f t="shared" si="47"/>
        <v>710148.79982981225</v>
      </c>
      <c r="I100" s="133">
        <f t="shared" si="47"/>
        <v>768781.51487449743</v>
      </c>
      <c r="J100" s="132">
        <f t="shared" si="47"/>
        <v>819465.93007518211</v>
      </c>
      <c r="K100" s="132">
        <f t="shared" si="47"/>
        <v>849295.33940635843</v>
      </c>
      <c r="L100" s="86"/>
      <c r="O100"/>
      <c r="P100"/>
      <c r="Q100"/>
      <c r="R100"/>
      <c r="S100"/>
      <c r="T100" s="234">
        <f t="shared" si="32"/>
        <v>8</v>
      </c>
      <c r="U100" s="138">
        <v>91</v>
      </c>
      <c r="V100" s="139">
        <f t="shared" si="29"/>
        <v>91</v>
      </c>
      <c r="W100" s="27">
        <f t="shared" si="33"/>
        <v>4691720.9022436682</v>
      </c>
      <c r="X100" s="27">
        <f t="shared" si="34"/>
        <v>27368.371929754729</v>
      </c>
      <c r="Y100" s="27">
        <f t="shared" si="35"/>
        <v>7185.7764136140968</v>
      </c>
      <c r="Z100" s="52">
        <f t="shared" si="30"/>
        <v>4684535.1258300543</v>
      </c>
    </row>
    <row r="101" spans="1:26" ht="12" hidden="1" customHeight="1" x14ac:dyDescent="0.35">
      <c r="B101" s="88"/>
      <c r="C101" s="96" t="s">
        <v>76</v>
      </c>
      <c r="D101" s="95"/>
      <c r="E101" s="162"/>
      <c r="F101" s="55">
        <v>8.5999999999999993E-2</v>
      </c>
      <c r="G101" s="54">
        <v>0.104</v>
      </c>
      <c r="H101" s="55">
        <v>-9.9000000000000005E-2</v>
      </c>
      <c r="I101" s="122">
        <v>-0.1</v>
      </c>
      <c r="J101" s="55">
        <v>-8.2000000000000003E-2</v>
      </c>
      <c r="K101" s="55">
        <v>-8.1000000000000003E-2</v>
      </c>
      <c r="L101" s="86"/>
      <c r="O101"/>
      <c r="P101"/>
      <c r="Q101"/>
      <c r="R101"/>
      <c r="S101"/>
      <c r="T101" s="234">
        <f t="shared" si="32"/>
        <v>8</v>
      </c>
      <c r="U101" s="138">
        <v>92</v>
      </c>
      <c r="V101" s="139">
        <f t="shared" si="29"/>
        <v>92</v>
      </c>
      <c r="W101" s="27">
        <f t="shared" si="33"/>
        <v>4684535.1258300543</v>
      </c>
      <c r="X101" s="27">
        <f t="shared" si="34"/>
        <v>27326.454900675311</v>
      </c>
      <c r="Y101" s="27">
        <f t="shared" si="35"/>
        <v>7227.693442693514</v>
      </c>
      <c r="Z101" s="52">
        <f t="shared" si="30"/>
        <v>4677307.4323873604</v>
      </c>
    </row>
    <row r="102" spans="1:26" ht="12" hidden="1" customHeight="1" x14ac:dyDescent="0.35">
      <c r="B102" s="88"/>
      <c r="C102" s="97" t="s">
        <v>10</v>
      </c>
      <c r="D102" s="57"/>
      <c r="E102" s="65">
        <v>-35000</v>
      </c>
      <c r="F102" s="66">
        <f t="shared" ref="F102:K102" si="48">E102*(1+F101)</f>
        <v>-38010</v>
      </c>
      <c r="G102" s="65">
        <f t="shared" si="48"/>
        <v>-41963.040000000001</v>
      </c>
      <c r="H102" s="66">
        <f t="shared" si="48"/>
        <v>-37808.69904</v>
      </c>
      <c r="I102" s="123">
        <f t="shared" si="48"/>
        <v>-34027.829136</v>
      </c>
      <c r="J102" s="66">
        <f t="shared" si="48"/>
        <v>-31237.547146848003</v>
      </c>
      <c r="K102" s="66">
        <f t="shared" si="48"/>
        <v>-28707.305827953314</v>
      </c>
      <c r="L102" s="86"/>
      <c r="N102" s="25"/>
      <c r="O102"/>
      <c r="P102"/>
      <c r="Q102"/>
      <c r="R102"/>
      <c r="S102"/>
      <c r="T102" s="234">
        <f t="shared" si="32"/>
        <v>8</v>
      </c>
      <c r="U102" s="138">
        <v>93</v>
      </c>
      <c r="V102" s="139">
        <f t="shared" si="29"/>
        <v>93</v>
      </c>
      <c r="W102" s="27">
        <f t="shared" si="33"/>
        <v>4677307.4323873604</v>
      </c>
      <c r="X102" s="27">
        <f t="shared" si="34"/>
        <v>27284.293355592934</v>
      </c>
      <c r="Y102" s="27">
        <f t="shared" si="35"/>
        <v>7269.8549877758924</v>
      </c>
      <c r="Z102" s="52">
        <f t="shared" si="30"/>
        <v>4670037.5773995845</v>
      </c>
    </row>
    <row r="103" spans="1:26" ht="12" hidden="1" customHeight="1" x14ac:dyDescent="0.35">
      <c r="B103" s="88"/>
      <c r="C103" s="96" t="s">
        <v>77</v>
      </c>
      <c r="D103" s="95"/>
      <c r="E103" s="162"/>
      <c r="F103" s="55">
        <v>0.27</v>
      </c>
      <c r="G103" s="54">
        <v>0.108</v>
      </c>
      <c r="H103" s="55">
        <v>0.18</v>
      </c>
      <c r="I103" s="122">
        <v>-1.7000000000000001E-2</v>
      </c>
      <c r="J103" s="55">
        <v>-0.14799999999999999</v>
      </c>
      <c r="K103" s="55">
        <v>-3.3000000000000002E-2</v>
      </c>
      <c r="L103" s="86"/>
      <c r="O103"/>
      <c r="P103"/>
      <c r="Q103"/>
      <c r="R103"/>
      <c r="S103"/>
      <c r="T103" s="234">
        <f t="shared" si="32"/>
        <v>8</v>
      </c>
      <c r="U103" s="138">
        <v>94</v>
      </c>
      <c r="V103" s="139">
        <f t="shared" si="29"/>
        <v>94</v>
      </c>
      <c r="W103" s="27">
        <f t="shared" si="33"/>
        <v>4670037.5773995845</v>
      </c>
      <c r="X103" s="27">
        <f t="shared" si="34"/>
        <v>27241.885868164241</v>
      </c>
      <c r="Y103" s="27">
        <f t="shared" si="35"/>
        <v>7312.2624752045849</v>
      </c>
      <c r="Z103" s="52">
        <f t="shared" si="30"/>
        <v>4662725.3149243798</v>
      </c>
    </row>
    <row r="104" spans="1:26" ht="12" hidden="1" customHeight="1" x14ac:dyDescent="0.35">
      <c r="B104" s="88"/>
      <c r="C104" s="81" t="s">
        <v>11</v>
      </c>
      <c r="D104" s="57"/>
      <c r="E104" s="65">
        <v>-20458</v>
      </c>
      <c r="F104" s="66">
        <f t="shared" ref="F104:K104" si="49">E104*(1+F103)</f>
        <v>-25981.66</v>
      </c>
      <c r="G104" s="65">
        <f t="shared" si="49"/>
        <v>-28787.679280000004</v>
      </c>
      <c r="H104" s="66">
        <f t="shared" si="49"/>
        <v>-33969.461550400003</v>
      </c>
      <c r="I104" s="123">
        <f t="shared" si="49"/>
        <v>-33391.980704043206</v>
      </c>
      <c r="J104" s="66">
        <f t="shared" si="49"/>
        <v>-28449.967559844812</v>
      </c>
      <c r="K104" s="66">
        <f t="shared" si="49"/>
        <v>-27511.118630369932</v>
      </c>
      <c r="L104" s="86"/>
      <c r="O104"/>
      <c r="P104"/>
      <c r="Q104"/>
      <c r="R104"/>
      <c r="S104"/>
      <c r="T104" s="234">
        <f t="shared" si="32"/>
        <v>8</v>
      </c>
      <c r="U104" s="138">
        <v>95</v>
      </c>
      <c r="V104" s="139">
        <f t="shared" si="29"/>
        <v>95</v>
      </c>
      <c r="W104" s="27">
        <f t="shared" si="33"/>
        <v>4662725.3149243798</v>
      </c>
      <c r="X104" s="27">
        <f t="shared" si="34"/>
        <v>27199.231003725548</v>
      </c>
      <c r="Y104" s="27">
        <f t="shared" si="35"/>
        <v>7354.9173396432789</v>
      </c>
      <c r="Z104" s="52">
        <f t="shared" si="30"/>
        <v>4655370.3975847363</v>
      </c>
    </row>
    <row r="105" spans="1:26" ht="12" hidden="1" customHeight="1" x14ac:dyDescent="0.35">
      <c r="B105" s="88"/>
      <c r="C105" s="96" t="s">
        <v>75</v>
      </c>
      <c r="D105" s="95"/>
      <c r="E105" s="161"/>
      <c r="F105" s="113">
        <v>-8.8999999999999996E-2</v>
      </c>
      <c r="G105" s="114">
        <v>8.5000000000000006E-2</v>
      </c>
      <c r="H105" s="113">
        <v>3.5999999999999997E-2</v>
      </c>
      <c r="I105" s="127">
        <v>0.19500000000000001</v>
      </c>
      <c r="J105" s="113">
        <v>-0.219</v>
      </c>
      <c r="K105" s="144">
        <v>-2.4E-2</v>
      </c>
      <c r="L105" s="86"/>
      <c r="O105"/>
      <c r="P105"/>
      <c r="Q105"/>
      <c r="R105"/>
      <c r="S105"/>
      <c r="T105" s="234">
        <f t="shared" si="32"/>
        <v>8</v>
      </c>
      <c r="U105" s="138">
        <v>96</v>
      </c>
      <c r="V105" s="139">
        <f t="shared" si="29"/>
        <v>96</v>
      </c>
      <c r="W105" s="27">
        <f t="shared" si="33"/>
        <v>4655370.3975847363</v>
      </c>
      <c r="X105" s="27">
        <f t="shared" si="34"/>
        <v>27156.327319244298</v>
      </c>
      <c r="Y105" s="27">
        <f t="shared" si="35"/>
        <v>7397.8210241245297</v>
      </c>
      <c r="Z105" s="52">
        <f t="shared" si="30"/>
        <v>4647972.5765606118</v>
      </c>
    </row>
    <row r="106" spans="1:26" ht="12" hidden="1" customHeight="1" x14ac:dyDescent="0.35">
      <c r="B106" s="88"/>
      <c r="C106" s="97" t="s">
        <v>9</v>
      </c>
      <c r="D106" s="57"/>
      <c r="E106" s="65">
        <v>-75264</v>
      </c>
      <c r="F106" s="66">
        <f t="shared" ref="F106:K106" si="50">E106*(1+F105)</f>
        <v>-68565.504000000001</v>
      </c>
      <c r="G106" s="65">
        <f t="shared" si="50"/>
        <v>-74393.571840000004</v>
      </c>
      <c r="H106" s="66">
        <f t="shared" si="50"/>
        <v>-77071.740426240009</v>
      </c>
      <c r="I106" s="123">
        <f t="shared" si="50"/>
        <v>-92100.72980935681</v>
      </c>
      <c r="J106" s="66">
        <f t="shared" si="50"/>
        <v>-71930.669981107669</v>
      </c>
      <c r="K106" s="66">
        <f t="shared" si="50"/>
        <v>-70204.333901561084</v>
      </c>
      <c r="L106" s="86"/>
      <c r="O106"/>
      <c r="P106"/>
      <c r="Q106"/>
      <c r="R106"/>
      <c r="S106"/>
      <c r="T106" s="234">
        <f t="shared" si="32"/>
        <v>9</v>
      </c>
      <c r="U106" s="138">
        <v>97</v>
      </c>
      <c r="V106" s="139">
        <f t="shared" si="29"/>
        <v>97</v>
      </c>
      <c r="W106" s="27">
        <f t="shared" si="33"/>
        <v>4647972.5765606118</v>
      </c>
      <c r="X106" s="27">
        <f t="shared" si="34"/>
        <v>27113.173363270234</v>
      </c>
      <c r="Y106" s="27">
        <f t="shared" si="35"/>
        <v>7440.974980098591</v>
      </c>
      <c r="Z106" s="52">
        <f t="shared" si="30"/>
        <v>4640531.6015805136</v>
      </c>
    </row>
    <row r="107" spans="1:26" ht="14.5" hidden="1" x14ac:dyDescent="0.35">
      <c r="B107" s="88"/>
      <c r="C107" s="106" t="s">
        <v>198</v>
      </c>
      <c r="D107" s="107"/>
      <c r="E107" s="160">
        <f t="shared" ref="E107:K107" si="51">E100+E102+E104+E106-E152</f>
        <v>711398.92500000005</v>
      </c>
      <c r="F107" s="146">
        <f t="shared" si="51"/>
        <v>579280.07625000004</v>
      </c>
      <c r="G107" s="131">
        <f t="shared" si="51"/>
        <v>599374.02788249997</v>
      </c>
      <c r="H107" s="132">
        <f t="shared" si="51"/>
        <v>638370.63923941227</v>
      </c>
      <c r="I107" s="133">
        <f t="shared" si="51"/>
        <v>701361.70503445424</v>
      </c>
      <c r="J107" s="132">
        <f t="shared" si="51"/>
        <v>759778.41536848922</v>
      </c>
      <c r="K107" s="136">
        <f t="shared" si="51"/>
        <v>793076.91494803526</v>
      </c>
      <c r="L107" s="86"/>
      <c r="N107" s="25"/>
      <c r="O107"/>
      <c r="P107"/>
      <c r="Q107"/>
      <c r="R107"/>
      <c r="S107"/>
      <c r="T107" s="234">
        <f t="shared" si="32"/>
        <v>9</v>
      </c>
      <c r="U107" s="138">
        <v>98</v>
      </c>
      <c r="V107" s="139">
        <f t="shared" si="29"/>
        <v>98</v>
      </c>
      <c r="W107" s="27">
        <f t="shared" si="33"/>
        <v>4640531.6015805136</v>
      </c>
      <c r="X107" s="27">
        <f t="shared" si="34"/>
        <v>27069.767675886327</v>
      </c>
      <c r="Y107" s="27">
        <f t="shared" si="35"/>
        <v>7484.3806674825</v>
      </c>
      <c r="Z107" s="52">
        <f t="shared" si="30"/>
        <v>4633047.2209130311</v>
      </c>
    </row>
    <row r="108" spans="1:26" ht="12" hidden="1" customHeight="1" x14ac:dyDescent="0.35">
      <c r="B108" s="88"/>
      <c r="C108" s="99" t="s">
        <v>101</v>
      </c>
      <c r="D108" s="157">
        <f>-E8</f>
        <v>-51937.5</v>
      </c>
      <c r="E108" s="61">
        <v>0</v>
      </c>
      <c r="F108" s="62">
        <v>0</v>
      </c>
      <c r="G108" s="61">
        <v>0</v>
      </c>
      <c r="H108" s="62">
        <v>0</v>
      </c>
      <c r="I108" s="71">
        <v>0</v>
      </c>
      <c r="J108" s="62">
        <v>0</v>
      </c>
      <c r="K108" s="82"/>
      <c r="L108" s="86"/>
      <c r="N108" s="197"/>
      <c r="O108"/>
      <c r="P108"/>
      <c r="Q108"/>
      <c r="R108"/>
      <c r="S108"/>
      <c r="T108" s="234">
        <f t="shared" si="32"/>
        <v>9</v>
      </c>
      <c r="U108" s="138">
        <v>99</v>
      </c>
      <c r="V108" s="139">
        <f t="shared" si="29"/>
        <v>99</v>
      </c>
      <c r="W108" s="27">
        <f t="shared" si="33"/>
        <v>4633047.2209130311</v>
      </c>
      <c r="X108" s="27">
        <f t="shared" si="34"/>
        <v>27026.108788659345</v>
      </c>
      <c r="Y108" s="27">
        <f t="shared" si="35"/>
        <v>7528.0395547094795</v>
      </c>
      <c r="Z108" s="52">
        <f t="shared" si="30"/>
        <v>4625519.1813583216</v>
      </c>
    </row>
    <row r="109" spans="1:26" ht="12" hidden="1" customHeight="1" x14ac:dyDescent="0.35">
      <c r="B109" s="88"/>
      <c r="C109" s="81" t="s">
        <v>23</v>
      </c>
      <c r="D109" s="57"/>
      <c r="E109" s="63">
        <f>-$D$11</f>
        <v>-414649.78012042592</v>
      </c>
      <c r="F109" s="64">
        <f>$E$109</f>
        <v>-414649.78012042592</v>
      </c>
      <c r="G109" s="63">
        <f>$E$109</f>
        <v>-414649.78012042592</v>
      </c>
      <c r="H109" s="64">
        <f>$E$109</f>
        <v>-414649.78012042592</v>
      </c>
      <c r="I109" s="103">
        <f>$E$109</f>
        <v>-414649.78012042592</v>
      </c>
      <c r="J109" s="64">
        <f>$E$109</f>
        <v>-414649.78012042592</v>
      </c>
      <c r="K109" s="82"/>
      <c r="L109" s="86"/>
      <c r="N109" s="197"/>
      <c r="O109"/>
      <c r="P109"/>
      <c r="Q109"/>
      <c r="R109"/>
      <c r="S109"/>
      <c r="T109" s="234">
        <f t="shared" si="32"/>
        <v>9</v>
      </c>
      <c r="U109" s="138">
        <v>100</v>
      </c>
      <c r="V109" s="139">
        <f t="shared" si="29"/>
        <v>100</v>
      </c>
      <c r="W109" s="27">
        <f t="shared" si="33"/>
        <v>4625519.1813583216</v>
      </c>
      <c r="X109" s="27">
        <f t="shared" si="34"/>
        <v>26982.195224590207</v>
      </c>
      <c r="Y109" s="27">
        <f t="shared" si="35"/>
        <v>7571.9531187786188</v>
      </c>
      <c r="Z109" s="52">
        <f t="shared" si="30"/>
        <v>4617947.2282395428</v>
      </c>
    </row>
    <row r="110" spans="1:26" ht="13.25" hidden="1" customHeight="1" x14ac:dyDescent="0.35">
      <c r="B110" s="88"/>
      <c r="C110" s="106" t="s">
        <v>113</v>
      </c>
      <c r="D110" s="107"/>
      <c r="E110" s="131">
        <f>E107+E108+E109</f>
        <v>296749.14487957413</v>
      </c>
      <c r="F110" s="146">
        <f t="shared" ref="F110:J110" si="52">F107+F108+F109</f>
        <v>164630.29612957413</v>
      </c>
      <c r="G110" s="131">
        <f t="shared" si="52"/>
        <v>184724.24776207405</v>
      </c>
      <c r="H110" s="132">
        <f t="shared" si="52"/>
        <v>223720.85911898635</v>
      </c>
      <c r="I110" s="133">
        <f t="shared" si="52"/>
        <v>286711.92491402832</v>
      </c>
      <c r="J110" s="132">
        <f t="shared" si="52"/>
        <v>345128.63524806331</v>
      </c>
      <c r="K110" s="134"/>
      <c r="L110" s="86"/>
      <c r="N110" s="197"/>
      <c r="O110"/>
      <c r="P110"/>
      <c r="Q110"/>
      <c r="R110"/>
      <c r="S110"/>
      <c r="T110" s="234">
        <f t="shared" si="32"/>
        <v>9</v>
      </c>
      <c r="U110" s="138">
        <v>101</v>
      </c>
      <c r="V110" s="139">
        <f t="shared" si="29"/>
        <v>101</v>
      </c>
      <c r="W110" s="27">
        <f t="shared" si="33"/>
        <v>4617947.2282395428</v>
      </c>
      <c r="X110" s="27">
        <f t="shared" si="34"/>
        <v>26938.025498063998</v>
      </c>
      <c r="Y110" s="27">
        <f t="shared" si="35"/>
        <v>7616.1228453048279</v>
      </c>
      <c r="Z110" s="52">
        <f t="shared" si="30"/>
        <v>4610331.1053942377</v>
      </c>
    </row>
    <row r="111" spans="1:26" ht="12" hidden="1" customHeight="1" x14ac:dyDescent="0.35">
      <c r="B111" s="88"/>
      <c r="C111" s="100" t="s">
        <v>195</v>
      </c>
      <c r="D111" s="58"/>
      <c r="E111" s="61">
        <f t="shared" ref="E111:J111" si="53">-$D$24</f>
        <v>-201818.18181818182</v>
      </c>
      <c r="F111" s="62">
        <f t="shared" si="53"/>
        <v>-201818.18181818182</v>
      </c>
      <c r="G111" s="61">
        <f t="shared" si="53"/>
        <v>-201818.18181818182</v>
      </c>
      <c r="H111" s="62">
        <f t="shared" si="53"/>
        <v>-201818.18181818182</v>
      </c>
      <c r="I111" s="71">
        <f t="shared" si="53"/>
        <v>-201818.18181818182</v>
      </c>
      <c r="J111" s="62">
        <f t="shared" si="53"/>
        <v>-201818.18181818182</v>
      </c>
      <c r="K111" s="82"/>
      <c r="L111" s="86"/>
      <c r="N111"/>
      <c r="O111"/>
      <c r="P111"/>
      <c r="Q111"/>
      <c r="R111"/>
      <c r="S111"/>
      <c r="T111" s="234">
        <f t="shared" si="32"/>
        <v>9</v>
      </c>
      <c r="U111" s="138">
        <v>102</v>
      </c>
      <c r="V111" s="139">
        <f t="shared" si="29"/>
        <v>102</v>
      </c>
      <c r="W111" s="27">
        <f t="shared" si="33"/>
        <v>4610331.1053942377</v>
      </c>
      <c r="X111" s="27">
        <f t="shared" si="34"/>
        <v>26893.598114799723</v>
      </c>
      <c r="Y111" s="27">
        <f t="shared" si="35"/>
        <v>7660.5502285691055</v>
      </c>
      <c r="Z111" s="52">
        <f t="shared" si="30"/>
        <v>4602670.5551656689</v>
      </c>
    </row>
    <row r="112" spans="1:26" ht="12" hidden="1" customHeight="1" x14ac:dyDescent="0.35">
      <c r="A112" s="307" t="s">
        <v>117</v>
      </c>
      <c r="B112" s="88"/>
      <c r="C112" s="100" t="s">
        <v>196</v>
      </c>
      <c r="D112" s="58"/>
      <c r="E112" s="69">
        <f>E38</f>
        <v>-35000</v>
      </c>
      <c r="F112" s="70">
        <f t="shared" ref="F112:J112" si="54">F38</f>
        <v>-38010</v>
      </c>
      <c r="G112" s="69">
        <f t="shared" si="54"/>
        <v>-41963.040000000001</v>
      </c>
      <c r="H112" s="70">
        <f t="shared" si="54"/>
        <v>-37808.69904</v>
      </c>
      <c r="I112" s="125">
        <f t="shared" si="54"/>
        <v>-34027.829136</v>
      </c>
      <c r="J112" s="70">
        <f t="shared" si="54"/>
        <v>-31237.547146848003</v>
      </c>
      <c r="K112" s="83"/>
      <c r="L112" s="86"/>
      <c r="N112"/>
      <c r="O112"/>
      <c r="P112"/>
      <c r="Q112"/>
      <c r="R112"/>
      <c r="S112"/>
      <c r="T112" s="234">
        <f t="shared" si="32"/>
        <v>9</v>
      </c>
      <c r="U112" s="138">
        <v>103</v>
      </c>
      <c r="V112" s="139">
        <f t="shared" si="29"/>
        <v>103</v>
      </c>
      <c r="W112" s="27">
        <f t="shared" si="33"/>
        <v>4602670.5551656689</v>
      </c>
      <c r="X112" s="27">
        <f t="shared" si="34"/>
        <v>26848.911571799734</v>
      </c>
      <c r="Y112" s="27">
        <f t="shared" si="35"/>
        <v>7705.2367715690925</v>
      </c>
      <c r="Z112" s="52">
        <f t="shared" si="30"/>
        <v>4594965.3183941003</v>
      </c>
    </row>
    <row r="113" spans="1:26" ht="12" hidden="1" customHeight="1" x14ac:dyDescent="0.35">
      <c r="A113" s="307"/>
      <c r="B113" s="88"/>
      <c r="C113" s="100" t="s">
        <v>197</v>
      </c>
      <c r="D113" s="58"/>
      <c r="E113" s="69">
        <f>E48</f>
        <v>-10752</v>
      </c>
      <c r="F113" s="70">
        <f t="shared" ref="F113:J113" si="55">F48</f>
        <v>-20547.072</v>
      </c>
      <c r="G113" s="69">
        <f t="shared" si="55"/>
        <v>-31174.725120000003</v>
      </c>
      <c r="H113" s="70">
        <f t="shared" si="55"/>
        <v>-42184.973752320002</v>
      </c>
      <c r="I113" s="125">
        <f t="shared" si="55"/>
        <v>-55342.220867942407</v>
      </c>
      <c r="J113" s="70">
        <f t="shared" si="55"/>
        <v>-65618.030865243505</v>
      </c>
      <c r="K113" s="83"/>
      <c r="L113" s="86"/>
      <c r="N113"/>
      <c r="O113"/>
      <c r="P113"/>
      <c r="Q113"/>
      <c r="R113"/>
      <c r="S113"/>
      <c r="T113" s="234">
        <f t="shared" si="32"/>
        <v>9</v>
      </c>
      <c r="U113" s="138">
        <v>104</v>
      </c>
      <c r="V113" s="139">
        <f t="shared" si="29"/>
        <v>104</v>
      </c>
      <c r="W113" s="27">
        <f t="shared" si="33"/>
        <v>4594965.3183941003</v>
      </c>
      <c r="X113" s="27">
        <f t="shared" si="34"/>
        <v>26803.964357298915</v>
      </c>
      <c r="Y113" s="27">
        <f t="shared" si="35"/>
        <v>7750.183986069912</v>
      </c>
      <c r="Z113" s="52">
        <f t="shared" si="30"/>
        <v>4587215.1344080307</v>
      </c>
    </row>
    <row r="114" spans="1:26" ht="12" hidden="1" customHeight="1" x14ac:dyDescent="0.35">
      <c r="A114" s="307"/>
      <c r="B114" s="88"/>
      <c r="C114" s="100" t="s">
        <v>200</v>
      </c>
      <c r="D114" s="58"/>
      <c r="E114" s="69">
        <f>E61-IF(E84=$D$3,E64,0)</f>
        <v>-20458</v>
      </c>
      <c r="F114" s="70">
        <f t="shared" ref="F114:J114" si="56">F61-IF(F84=$D$3,F64,0)</f>
        <v>-25981.66</v>
      </c>
      <c r="G114" s="69">
        <f t="shared" si="56"/>
        <v>-28787.679280000004</v>
      </c>
      <c r="H114" s="70">
        <f t="shared" si="56"/>
        <v>-33969.461550400003</v>
      </c>
      <c r="I114" s="125">
        <f t="shared" si="56"/>
        <v>-33391.980704043206</v>
      </c>
      <c r="J114" s="70">
        <f t="shared" si="56"/>
        <v>-28449.967559844812</v>
      </c>
      <c r="K114" s="83"/>
      <c r="L114" s="86"/>
      <c r="N114"/>
      <c r="O114"/>
      <c r="P114"/>
      <c r="Q114"/>
      <c r="R114"/>
      <c r="S114"/>
      <c r="T114" s="234">
        <f t="shared" si="32"/>
        <v>9</v>
      </c>
      <c r="U114" s="138">
        <v>105</v>
      </c>
      <c r="V114" s="139">
        <f t="shared" si="29"/>
        <v>105</v>
      </c>
      <c r="W114" s="27">
        <f t="shared" si="33"/>
        <v>4587215.1344080307</v>
      </c>
      <c r="X114" s="27">
        <f t="shared" si="34"/>
        <v>26758.754950713505</v>
      </c>
      <c r="Y114" s="27">
        <f t="shared" si="35"/>
        <v>7795.39339265532</v>
      </c>
      <c r="Z114" s="52">
        <f t="shared" si="30"/>
        <v>4579419.7410153756</v>
      </c>
    </row>
    <row r="115" spans="1:26" ht="12" hidden="1" customHeight="1" x14ac:dyDescent="0.35">
      <c r="A115" s="307"/>
      <c r="B115" s="88"/>
      <c r="C115" s="81" t="s">
        <v>137</v>
      </c>
      <c r="D115" s="57"/>
      <c r="E115" s="69">
        <f>E68-IF(E84=$D$3,E70,0)</f>
        <v>-7419.6428571428569</v>
      </c>
      <c r="F115" s="68">
        <f t="shared" ref="F115:J115" si="57">F68-IF(F84=$D$3,F70,0)</f>
        <v>-7419.6428571428569</v>
      </c>
      <c r="G115" s="67">
        <f t="shared" si="57"/>
        <v>-7419.6428571428569</v>
      </c>
      <c r="H115" s="68">
        <f t="shared" si="57"/>
        <v>-7419.6428571428569</v>
      </c>
      <c r="I115" s="124">
        <f t="shared" si="57"/>
        <v>-7419.6428571428569</v>
      </c>
      <c r="J115" s="68">
        <f t="shared" si="57"/>
        <v>-14839.285714285719</v>
      </c>
      <c r="K115" s="83"/>
      <c r="L115" s="86"/>
      <c r="N115"/>
      <c r="O115"/>
      <c r="P115"/>
      <c r="Q115"/>
      <c r="R115"/>
      <c r="S115"/>
      <c r="T115" s="234">
        <f t="shared" si="32"/>
        <v>9</v>
      </c>
      <c r="U115" s="138">
        <v>106</v>
      </c>
      <c r="V115" s="139">
        <f t="shared" si="29"/>
        <v>106</v>
      </c>
      <c r="W115" s="27">
        <f t="shared" si="33"/>
        <v>4579419.7410153756</v>
      </c>
      <c r="X115" s="27">
        <f t="shared" si="34"/>
        <v>26713.281822589684</v>
      </c>
      <c r="Y115" s="27">
        <f t="shared" si="35"/>
        <v>7840.8665207791437</v>
      </c>
      <c r="Z115" s="52">
        <f t="shared" si="30"/>
        <v>4571578.8744945964</v>
      </c>
    </row>
    <row r="116" spans="1:26" ht="14.5" hidden="1" x14ac:dyDescent="0.35">
      <c r="A116" s="307"/>
      <c r="B116" s="88"/>
      <c r="C116" s="81" t="s">
        <v>202</v>
      </c>
      <c r="D116" s="57"/>
      <c r="E116" s="67">
        <f>-E98</f>
        <v>49513.724999999999</v>
      </c>
      <c r="F116" s="68">
        <f t="shared" ref="F116:J116" si="58">-F98</f>
        <v>47038.03875</v>
      </c>
      <c r="G116" s="67">
        <f t="shared" si="58"/>
        <v>47508.419137499994</v>
      </c>
      <c r="H116" s="68">
        <f t="shared" si="58"/>
        <v>48696.129615937491</v>
      </c>
      <c r="I116" s="124">
        <f t="shared" si="58"/>
        <v>50400.494152495288</v>
      </c>
      <c r="J116" s="68">
        <f t="shared" si="58"/>
        <v>52164.511447832629</v>
      </c>
      <c r="K116" s="83"/>
      <c r="L116" s="86"/>
      <c r="N116"/>
      <c r="O116"/>
      <c r="P116"/>
      <c r="Q116"/>
      <c r="R116"/>
      <c r="S116"/>
      <c r="T116" s="234">
        <f t="shared" si="32"/>
        <v>9</v>
      </c>
      <c r="U116" s="138">
        <v>107</v>
      </c>
      <c r="V116" s="139">
        <f t="shared" si="29"/>
        <v>107</v>
      </c>
      <c r="W116" s="27">
        <f t="shared" si="33"/>
        <v>4571578.8744945964</v>
      </c>
      <c r="X116" s="27">
        <f t="shared" si="34"/>
        <v>26667.543434551804</v>
      </c>
      <c r="Y116" s="27">
        <f t="shared" si="35"/>
        <v>7886.6049088170212</v>
      </c>
      <c r="Z116" s="52">
        <f t="shared" si="30"/>
        <v>4563692.2695857789</v>
      </c>
    </row>
    <row r="117" spans="1:26" ht="12" hidden="1" customHeight="1" x14ac:dyDescent="0.35">
      <c r="A117" s="307"/>
      <c r="B117" s="88"/>
      <c r="C117" s="81" t="s">
        <v>93</v>
      </c>
      <c r="D117" s="57"/>
      <c r="E117" s="67">
        <f t="shared" ref="E117:J117" si="59">-E102</f>
        <v>35000</v>
      </c>
      <c r="F117" s="68">
        <f t="shared" si="59"/>
        <v>38010</v>
      </c>
      <c r="G117" s="67">
        <f t="shared" si="59"/>
        <v>41963.040000000001</v>
      </c>
      <c r="H117" s="68">
        <f t="shared" si="59"/>
        <v>37808.69904</v>
      </c>
      <c r="I117" s="124">
        <f t="shared" si="59"/>
        <v>34027.829136</v>
      </c>
      <c r="J117" s="68">
        <f t="shared" si="59"/>
        <v>31237.547146848003</v>
      </c>
      <c r="K117" s="82"/>
      <c r="L117" s="86"/>
      <c r="N117"/>
      <c r="O117"/>
      <c r="P117"/>
      <c r="Q117"/>
      <c r="R117"/>
      <c r="S117"/>
      <c r="T117" s="234">
        <f t="shared" si="32"/>
        <v>9</v>
      </c>
      <c r="U117" s="138">
        <v>108</v>
      </c>
      <c r="V117" s="139">
        <f t="shared" si="29"/>
        <v>108</v>
      </c>
      <c r="W117" s="27">
        <f t="shared" si="33"/>
        <v>4563692.2695857789</v>
      </c>
      <c r="X117" s="27">
        <f t="shared" si="34"/>
        <v>26621.538239250374</v>
      </c>
      <c r="Y117" s="27">
        <f t="shared" si="35"/>
        <v>7932.6101041184538</v>
      </c>
      <c r="Z117" s="52">
        <f t="shared" si="30"/>
        <v>4555759.6594816605</v>
      </c>
    </row>
    <row r="118" spans="1:26" ht="12" hidden="1" customHeight="1" x14ac:dyDescent="0.35">
      <c r="A118" s="307"/>
      <c r="B118" s="88"/>
      <c r="C118" s="81" t="s">
        <v>201</v>
      </c>
      <c r="D118" s="57"/>
      <c r="E118" s="67">
        <f t="shared" ref="E118:J118" si="60">-E104</f>
        <v>20458</v>
      </c>
      <c r="F118" s="68">
        <f t="shared" si="60"/>
        <v>25981.66</v>
      </c>
      <c r="G118" s="67">
        <f t="shared" si="60"/>
        <v>28787.679280000004</v>
      </c>
      <c r="H118" s="68">
        <f t="shared" si="60"/>
        <v>33969.461550400003</v>
      </c>
      <c r="I118" s="124">
        <f t="shared" si="60"/>
        <v>33391.980704043206</v>
      </c>
      <c r="J118" s="68">
        <f t="shared" si="60"/>
        <v>28449.967559844812</v>
      </c>
      <c r="K118" s="82"/>
      <c r="L118" s="86"/>
      <c r="N118"/>
      <c r="O118"/>
      <c r="P118"/>
      <c r="Q118"/>
      <c r="R118"/>
      <c r="S118"/>
      <c r="T118" s="234">
        <f t="shared" si="32"/>
        <v>10</v>
      </c>
      <c r="U118" s="138">
        <v>109</v>
      </c>
      <c r="V118" s="139">
        <f t="shared" si="29"/>
        <v>109</v>
      </c>
      <c r="W118" s="27">
        <f t="shared" si="33"/>
        <v>4555759.6594816605</v>
      </c>
      <c r="X118" s="27">
        <f t="shared" si="34"/>
        <v>26575.264680309683</v>
      </c>
      <c r="Y118" s="27">
        <f t="shared" si="35"/>
        <v>7978.8836630591431</v>
      </c>
      <c r="Z118" s="52">
        <f t="shared" si="30"/>
        <v>4547780.7758186013</v>
      </c>
    </row>
    <row r="119" spans="1:26" ht="12" hidden="1" customHeight="1" x14ac:dyDescent="0.35">
      <c r="A119" s="307"/>
      <c r="B119" s="88"/>
      <c r="C119" s="81" t="s">
        <v>94</v>
      </c>
      <c r="D119" s="57"/>
      <c r="E119" s="67">
        <f>R10</f>
        <v>52758.623009010706</v>
      </c>
      <c r="F119" s="68">
        <f>R11</f>
        <v>56572.548132195741</v>
      </c>
      <c r="G119" s="67">
        <f>R12</f>
        <v>60662.18221091546</v>
      </c>
      <c r="H119" s="68">
        <f>R13</f>
        <v>65047.45626785823</v>
      </c>
      <c r="I119" s="124">
        <f>R14</f>
        <v>69749.742140954157</v>
      </c>
      <c r="J119" s="68">
        <f>R15</f>
        <v>74791.956640025324</v>
      </c>
      <c r="K119" s="82"/>
      <c r="L119" s="86"/>
      <c r="N119"/>
      <c r="O119"/>
      <c r="P119"/>
      <c r="Q119"/>
      <c r="R119"/>
      <c r="S119"/>
      <c r="T119" s="234">
        <f t="shared" si="32"/>
        <v>10</v>
      </c>
      <c r="U119" s="138">
        <v>110</v>
      </c>
      <c r="V119" s="139">
        <f t="shared" si="29"/>
        <v>110</v>
      </c>
      <c r="W119" s="27">
        <f t="shared" si="33"/>
        <v>4547780.7758186013</v>
      </c>
      <c r="X119" s="27">
        <f t="shared" si="34"/>
        <v>26528.72119227517</v>
      </c>
      <c r="Y119" s="27">
        <f t="shared" si="35"/>
        <v>8025.4271510936551</v>
      </c>
      <c r="Z119" s="52">
        <f t="shared" si="30"/>
        <v>4539755.348667508</v>
      </c>
    </row>
    <row r="120" spans="1:26" ht="12" hidden="1" customHeight="1" x14ac:dyDescent="0.35">
      <c r="A120" s="307"/>
      <c r="B120" s="88"/>
      <c r="C120" s="106" t="s">
        <v>88</v>
      </c>
      <c r="D120" s="107"/>
      <c r="E120" s="131">
        <f t="shared" ref="E120:J120" si="61">SUM(E110:E119)</f>
        <v>179031.66821326016</v>
      </c>
      <c r="F120" s="146">
        <f t="shared" si="61"/>
        <v>38455.986336445188</v>
      </c>
      <c r="G120" s="131">
        <f t="shared" si="61"/>
        <v>52482.299315164826</v>
      </c>
      <c r="H120" s="132">
        <f t="shared" si="61"/>
        <v>86041.646575137391</v>
      </c>
      <c r="I120" s="133">
        <f t="shared" si="61"/>
        <v>142282.11566421069</v>
      </c>
      <c r="J120" s="132">
        <f t="shared" si="61"/>
        <v>189809.60493821022</v>
      </c>
      <c r="K120" s="134"/>
      <c r="L120" s="86"/>
      <c r="N120"/>
      <c r="O120"/>
      <c r="P120"/>
      <c r="Q120"/>
      <c r="R120"/>
      <c r="S120"/>
      <c r="T120" s="234">
        <f t="shared" si="32"/>
        <v>10</v>
      </c>
      <c r="U120" s="138">
        <v>111</v>
      </c>
      <c r="V120" s="139">
        <f t="shared" si="29"/>
        <v>111</v>
      </c>
      <c r="W120" s="27">
        <f t="shared" si="33"/>
        <v>4539755.348667508</v>
      </c>
      <c r="X120" s="27">
        <f t="shared" si="34"/>
        <v>26481.906200560457</v>
      </c>
      <c r="Y120" s="27">
        <f t="shared" si="35"/>
        <v>8072.242142808369</v>
      </c>
      <c r="Z120" s="52">
        <f t="shared" si="30"/>
        <v>4531683.1065246994</v>
      </c>
    </row>
    <row r="121" spans="1:26" ht="12" hidden="1" customHeight="1" x14ac:dyDescent="0.35">
      <c r="A121" s="307"/>
      <c r="B121" s="88"/>
      <c r="C121" s="81" t="s">
        <v>95</v>
      </c>
      <c r="D121" s="57"/>
      <c r="E121" s="63">
        <f t="shared" ref="E121:J121" si="62">-E75</f>
        <v>0</v>
      </c>
      <c r="F121" s="64">
        <f t="shared" si="62"/>
        <v>0</v>
      </c>
      <c r="G121" s="63">
        <f t="shared" si="62"/>
        <v>0</v>
      </c>
      <c r="H121" s="64">
        <f t="shared" si="62"/>
        <v>0</v>
      </c>
      <c r="I121" s="103">
        <f t="shared" si="62"/>
        <v>0</v>
      </c>
      <c r="J121" s="64">
        <f t="shared" si="62"/>
        <v>0</v>
      </c>
      <c r="K121" s="82"/>
      <c r="L121" s="86"/>
      <c r="N121"/>
      <c r="O121"/>
      <c r="P121"/>
      <c r="Q121"/>
      <c r="R121"/>
      <c r="S121"/>
      <c r="T121" s="234">
        <f t="shared" si="32"/>
        <v>10</v>
      </c>
      <c r="U121" s="138">
        <v>112</v>
      </c>
      <c r="V121" s="139">
        <f t="shared" si="29"/>
        <v>112</v>
      </c>
      <c r="W121" s="27">
        <f t="shared" si="33"/>
        <v>4531683.1065246994</v>
      </c>
      <c r="X121" s="27">
        <f t="shared" si="34"/>
        <v>26434.818121394077</v>
      </c>
      <c r="Y121" s="27">
        <f t="shared" si="35"/>
        <v>8119.3302219747511</v>
      </c>
      <c r="Z121" s="52">
        <f t="shared" si="30"/>
        <v>4523563.7763027251</v>
      </c>
    </row>
    <row r="122" spans="1:26" ht="12" hidden="1" customHeight="1" x14ac:dyDescent="0.35">
      <c r="A122" s="307"/>
      <c r="B122" s="88"/>
      <c r="C122" s="106" t="s">
        <v>15</v>
      </c>
      <c r="D122" s="107"/>
      <c r="E122" s="131">
        <f>E120+E121</f>
        <v>179031.66821326016</v>
      </c>
      <c r="F122" s="146">
        <f t="shared" ref="F122:J122" si="63">F120+F121</f>
        <v>38455.986336445188</v>
      </c>
      <c r="G122" s="131">
        <f t="shared" si="63"/>
        <v>52482.299315164826</v>
      </c>
      <c r="H122" s="132">
        <f t="shared" si="63"/>
        <v>86041.646575137391</v>
      </c>
      <c r="I122" s="133">
        <f t="shared" si="63"/>
        <v>142282.11566421069</v>
      </c>
      <c r="J122" s="132">
        <f t="shared" si="63"/>
        <v>189809.60493821022</v>
      </c>
      <c r="K122" s="82"/>
      <c r="L122" s="86"/>
      <c r="N122"/>
      <c r="O122"/>
      <c r="P122"/>
      <c r="Q122"/>
      <c r="R122"/>
      <c r="S122"/>
      <c r="T122" s="234">
        <f t="shared" si="32"/>
        <v>10</v>
      </c>
      <c r="U122" s="138">
        <v>113</v>
      </c>
      <c r="V122" s="139">
        <f t="shared" si="29"/>
        <v>113</v>
      </c>
      <c r="W122" s="27">
        <f t="shared" si="33"/>
        <v>4523563.7763027251</v>
      </c>
      <c r="X122" s="27">
        <f t="shared" si="34"/>
        <v>26387.455361765889</v>
      </c>
      <c r="Y122" s="27">
        <f t="shared" si="35"/>
        <v>8166.6929816029369</v>
      </c>
      <c r="Z122" s="52">
        <f t="shared" si="30"/>
        <v>4515397.0833211225</v>
      </c>
    </row>
    <row r="123" spans="1:26" ht="12" hidden="1" customHeight="1" x14ac:dyDescent="0.35">
      <c r="A123" s="307"/>
      <c r="B123" s="88"/>
      <c r="C123" s="81" t="s">
        <v>96</v>
      </c>
      <c r="D123" s="137">
        <f>D13</f>
        <v>0.21</v>
      </c>
      <c r="E123" s="63">
        <f t="shared" ref="E123:J123" si="64">ROUND(IF(E122&gt;0,-$D$123*E122,0),0)</f>
        <v>-37597</v>
      </c>
      <c r="F123" s="64">
        <f t="shared" si="64"/>
        <v>-8076</v>
      </c>
      <c r="G123" s="63">
        <f t="shared" si="64"/>
        <v>-11021</v>
      </c>
      <c r="H123" s="64">
        <f t="shared" si="64"/>
        <v>-18069</v>
      </c>
      <c r="I123" s="103">
        <f t="shared" si="64"/>
        <v>-29879</v>
      </c>
      <c r="J123" s="64">
        <f t="shared" si="64"/>
        <v>-39860</v>
      </c>
      <c r="K123" s="82"/>
      <c r="L123" s="86"/>
      <c r="N123"/>
      <c r="O123"/>
      <c r="P123"/>
      <c r="Q123"/>
      <c r="R123"/>
      <c r="S123"/>
      <c r="T123" s="234">
        <f t="shared" si="32"/>
        <v>10</v>
      </c>
      <c r="U123" s="138">
        <v>114</v>
      </c>
      <c r="V123" s="139">
        <f t="shared" si="29"/>
        <v>114</v>
      </c>
      <c r="W123" s="27">
        <f t="shared" si="33"/>
        <v>4515397.0833211225</v>
      </c>
      <c r="X123" s="27">
        <f t="shared" si="34"/>
        <v>26339.816319373203</v>
      </c>
      <c r="Y123" s="27">
        <f t="shared" si="35"/>
        <v>8214.3320239956211</v>
      </c>
      <c r="Z123" s="52">
        <f t="shared" si="30"/>
        <v>4507182.7512971265</v>
      </c>
    </row>
    <row r="124" spans="1:26" ht="14.5" hidden="1" x14ac:dyDescent="0.35">
      <c r="A124" s="307"/>
      <c r="B124" s="88"/>
      <c r="C124" s="81" t="s">
        <v>199</v>
      </c>
      <c r="D124" s="137"/>
      <c r="E124" s="63">
        <v>0</v>
      </c>
      <c r="F124" s="205">
        <v>0</v>
      </c>
      <c r="G124" s="63">
        <v>0</v>
      </c>
      <c r="H124" s="64">
        <v>0</v>
      </c>
      <c r="I124" s="103">
        <v>0</v>
      </c>
      <c r="J124" s="64">
        <f>IF(J153&gt;0,J153,0)</f>
        <v>60995.102047060878</v>
      </c>
      <c r="K124" s="82"/>
      <c r="L124" s="86"/>
      <c r="N124"/>
      <c r="O124"/>
      <c r="P124"/>
      <c r="Q124"/>
      <c r="R124"/>
      <c r="S124"/>
      <c r="T124" s="234">
        <f t="shared" si="32"/>
        <v>10</v>
      </c>
      <c r="U124" s="138">
        <v>115</v>
      </c>
      <c r="V124" s="139">
        <f t="shared" si="29"/>
        <v>115</v>
      </c>
      <c r="W124" s="27">
        <f t="shared" si="33"/>
        <v>4507182.7512971265</v>
      </c>
      <c r="X124" s="27">
        <f t="shared" si="34"/>
        <v>26291.899382566564</v>
      </c>
      <c r="Y124" s="27">
        <f t="shared" si="35"/>
        <v>8262.2489608022624</v>
      </c>
      <c r="Z124" s="52">
        <f t="shared" si="30"/>
        <v>4498920.5023363242</v>
      </c>
    </row>
    <row r="125" spans="1:26" ht="12" hidden="1" customHeight="1" x14ac:dyDescent="0.35">
      <c r="A125" s="307"/>
      <c r="B125" s="88"/>
      <c r="C125" s="106" t="s">
        <v>110</v>
      </c>
      <c r="D125" s="107"/>
      <c r="E125" s="131">
        <f>E110+E123+E124</f>
        <v>259152.14487957413</v>
      </c>
      <c r="F125" s="146">
        <f t="shared" ref="F125:J125" si="65">F110+F123+F124</f>
        <v>156554.29612957413</v>
      </c>
      <c r="G125" s="131">
        <f t="shared" si="65"/>
        <v>173703.24776207405</v>
      </c>
      <c r="H125" s="132">
        <f t="shared" si="65"/>
        <v>205651.85911898635</v>
      </c>
      <c r="I125" s="133">
        <f t="shared" si="65"/>
        <v>256832.92491402832</v>
      </c>
      <c r="J125" s="132">
        <f t="shared" si="65"/>
        <v>366263.73729512421</v>
      </c>
      <c r="K125" s="134"/>
      <c r="L125" s="86"/>
      <c r="M125"/>
      <c r="N125"/>
      <c r="O125"/>
      <c r="P125"/>
      <c r="Q125"/>
      <c r="R125"/>
      <c r="S125"/>
      <c r="T125" s="234">
        <f t="shared" si="32"/>
        <v>10</v>
      </c>
      <c r="U125" s="138">
        <v>116</v>
      </c>
      <c r="V125" s="139">
        <f t="shared" si="29"/>
        <v>116</v>
      </c>
      <c r="W125" s="27">
        <f t="shared" si="33"/>
        <v>4498920.5023363242</v>
      </c>
      <c r="X125" s="27">
        <f t="shared" si="34"/>
        <v>26243.702930295214</v>
      </c>
      <c r="Y125" s="27">
        <f t="shared" si="35"/>
        <v>8310.4454130736103</v>
      </c>
      <c r="Z125" s="52">
        <f t="shared" si="30"/>
        <v>4490610.0569232507</v>
      </c>
    </row>
    <row r="126" spans="1:26" ht="12" hidden="1" customHeight="1" outlineLevel="1" x14ac:dyDescent="0.35">
      <c r="A126" s="306" t="s">
        <v>118</v>
      </c>
      <c r="B126" s="88"/>
      <c r="C126" s="97" t="s">
        <v>12</v>
      </c>
      <c r="D126" s="116"/>
      <c r="E126" s="61"/>
      <c r="F126" s="101"/>
      <c r="G126" s="119"/>
      <c r="H126" s="101"/>
      <c r="I126" s="71"/>
      <c r="J126" s="62">
        <f>'Fig 6.9'!F36</f>
        <v>0</v>
      </c>
      <c r="K126" s="2"/>
      <c r="L126" s="86"/>
      <c r="N126"/>
      <c r="O126"/>
      <c r="P126"/>
      <c r="Q126"/>
      <c r="R126"/>
      <c r="S126"/>
      <c r="T126" s="234">
        <f t="shared" si="32"/>
        <v>10</v>
      </c>
      <c r="U126" s="138">
        <v>117</v>
      </c>
      <c r="V126" s="139">
        <f t="shared" si="29"/>
        <v>117</v>
      </c>
      <c r="W126" s="27">
        <f t="shared" si="33"/>
        <v>4490610.0569232507</v>
      </c>
      <c r="X126" s="27">
        <f t="shared" si="34"/>
        <v>26195.225332052287</v>
      </c>
      <c r="Y126" s="27">
        <f t="shared" si="35"/>
        <v>8358.9230113165377</v>
      </c>
      <c r="Z126" s="52">
        <f t="shared" si="30"/>
        <v>4482251.1339119337</v>
      </c>
    </row>
    <row r="127" spans="1:26" ht="12" hidden="1" customHeight="1" outlineLevel="1" x14ac:dyDescent="0.35">
      <c r="A127" s="306"/>
      <c r="B127" s="88"/>
      <c r="C127" s="97" t="s">
        <v>96</v>
      </c>
      <c r="D127" s="117"/>
      <c r="E127" s="67"/>
      <c r="F127" s="104"/>
      <c r="G127" s="121"/>
      <c r="H127" s="104"/>
      <c r="I127" s="124"/>
      <c r="J127" s="68">
        <f>'Fig 6.9'!F37</f>
        <v>0</v>
      </c>
      <c r="K127" s="2"/>
      <c r="L127" s="86"/>
      <c r="N127"/>
      <c r="O127"/>
      <c r="P127"/>
      <c r="Q127"/>
      <c r="R127"/>
      <c r="S127"/>
      <c r="T127" s="234">
        <f t="shared" si="32"/>
        <v>10</v>
      </c>
      <c r="U127" s="138">
        <v>118</v>
      </c>
      <c r="V127" s="139">
        <f t="shared" si="29"/>
        <v>118</v>
      </c>
      <c r="W127" s="27">
        <f t="shared" si="33"/>
        <v>4482251.1339119337</v>
      </c>
      <c r="X127" s="27">
        <f t="shared" si="34"/>
        <v>26146.464947819608</v>
      </c>
      <c r="Y127" s="27">
        <f t="shared" si="35"/>
        <v>8407.6833955492184</v>
      </c>
      <c r="Z127" s="52">
        <f t="shared" si="30"/>
        <v>4473843.4505163841</v>
      </c>
    </row>
    <row r="128" spans="1:26" ht="12" hidden="1" customHeight="1" outlineLevel="1" x14ac:dyDescent="0.35">
      <c r="A128" s="306"/>
      <c r="B128" s="88"/>
      <c r="C128" s="97" t="s">
        <v>97</v>
      </c>
      <c r="D128" s="117"/>
      <c r="E128" s="67"/>
      <c r="F128" s="104"/>
      <c r="G128" s="121"/>
      <c r="H128" s="104"/>
      <c r="I128" s="124"/>
      <c r="J128" s="68">
        <f>-S15</f>
        <v>-4814167.4915990392</v>
      </c>
      <c r="K128" s="2"/>
      <c r="L128" s="86"/>
      <c r="N128"/>
      <c r="O128"/>
      <c r="P128"/>
      <c r="Q128"/>
      <c r="R128"/>
      <c r="S128"/>
      <c r="T128" s="234">
        <f t="shared" si="32"/>
        <v>10</v>
      </c>
      <c r="U128" s="138">
        <v>119</v>
      </c>
      <c r="V128" s="139">
        <f t="shared" si="29"/>
        <v>119</v>
      </c>
      <c r="W128" s="27">
        <f t="shared" si="33"/>
        <v>4473843.4505163841</v>
      </c>
      <c r="X128" s="27">
        <f t="shared" si="34"/>
        <v>26097.420128012236</v>
      </c>
      <c r="Y128" s="27">
        <f t="shared" si="35"/>
        <v>8456.7282153565884</v>
      </c>
      <c r="Z128" s="52">
        <f t="shared" si="30"/>
        <v>4465386.7223010277</v>
      </c>
    </row>
    <row r="129" spans="1:26" ht="12" hidden="1" customHeight="1" outlineLevel="1" x14ac:dyDescent="0.35">
      <c r="A129" s="306"/>
      <c r="B129" s="88"/>
      <c r="C129" s="130" t="s">
        <v>98</v>
      </c>
      <c r="D129" s="158">
        <f>-E7-E8</f>
        <v>-1783187.5</v>
      </c>
      <c r="E129" s="63"/>
      <c r="F129" s="102"/>
      <c r="G129" s="120"/>
      <c r="H129" s="102"/>
      <c r="I129" s="103"/>
      <c r="J129" s="102"/>
      <c r="K129" s="82"/>
      <c r="L129" s="86"/>
      <c r="N129"/>
      <c r="O129"/>
      <c r="P129"/>
      <c r="Q129"/>
      <c r="R129"/>
      <c r="S129"/>
      <c r="T129" s="234">
        <f t="shared" si="32"/>
        <v>10</v>
      </c>
      <c r="U129" s="138">
        <v>120</v>
      </c>
      <c r="V129" s="139">
        <f t="shared" si="29"/>
        <v>120</v>
      </c>
      <c r="W129" s="27">
        <f t="shared" si="33"/>
        <v>4465386.7223010277</v>
      </c>
      <c r="X129" s="27">
        <f t="shared" si="34"/>
        <v>26048.08921342266</v>
      </c>
      <c r="Y129" s="27">
        <f t="shared" si="35"/>
        <v>8506.0591299461685</v>
      </c>
      <c r="Z129" s="52">
        <f t="shared" si="30"/>
        <v>4456880.6631710818</v>
      </c>
    </row>
    <row r="130" spans="1:26" ht="12" hidden="1" customHeight="1" outlineLevel="1" x14ac:dyDescent="0.35">
      <c r="A130" s="306"/>
      <c r="B130" s="88"/>
      <c r="C130" s="106" t="s">
        <v>90</v>
      </c>
      <c r="D130" s="107">
        <f>D129</f>
        <v>-1783187.5</v>
      </c>
      <c r="E130" s="108">
        <f>SUM(E125:E129)</f>
        <v>259152.14487957413</v>
      </c>
      <c r="F130" s="109">
        <f t="shared" ref="F130:J130" si="66">SUM(F125:F129)</f>
        <v>156554.29612957413</v>
      </c>
      <c r="G130" s="108">
        <f t="shared" si="66"/>
        <v>173703.24776207405</v>
      </c>
      <c r="H130" s="109">
        <f t="shared" si="66"/>
        <v>205651.85911898635</v>
      </c>
      <c r="I130" s="126">
        <f t="shared" si="66"/>
        <v>256832.92491402832</v>
      </c>
      <c r="J130" s="203">
        <f t="shared" si="66"/>
        <v>-4447903.7543039154</v>
      </c>
      <c r="K130" s="135"/>
      <c r="L130" s="86"/>
      <c r="N130"/>
      <c r="O130"/>
      <c r="P130"/>
      <c r="Q130"/>
      <c r="R130"/>
      <c r="S130"/>
      <c r="T130" s="234">
        <f t="shared" si="32"/>
        <v>11</v>
      </c>
      <c r="U130" s="138">
        <v>121</v>
      </c>
      <c r="V130" s="139">
        <f t="shared" si="29"/>
        <v>121</v>
      </c>
      <c r="W130" s="27">
        <f t="shared" si="33"/>
        <v>4456880.6631710818</v>
      </c>
      <c r="X130" s="27">
        <f t="shared" si="34"/>
        <v>25998.470535164641</v>
      </c>
      <c r="Y130" s="27">
        <f t="shared" si="35"/>
        <v>8555.6778082041874</v>
      </c>
      <c r="Z130" s="52">
        <f t="shared" si="30"/>
        <v>4448324.9853628781</v>
      </c>
    </row>
    <row r="131" spans="1:26" ht="14.5" hidden="1" outlineLevel="1" x14ac:dyDescent="0.35">
      <c r="A131" s="306"/>
      <c r="B131" s="88"/>
      <c r="C131" s="73"/>
      <c r="D131" s="2"/>
      <c r="E131" s="2"/>
      <c r="F131" s="2"/>
      <c r="G131" s="2"/>
      <c r="H131" s="2"/>
      <c r="I131" s="2"/>
      <c r="J131" s="2"/>
      <c r="K131" s="2"/>
      <c r="L131" s="86"/>
      <c r="N131"/>
      <c r="O131"/>
      <c r="P131"/>
      <c r="Q131"/>
      <c r="R131"/>
      <c r="S131"/>
      <c r="T131" s="234">
        <f t="shared" si="32"/>
        <v>11</v>
      </c>
      <c r="U131" s="138">
        <v>122</v>
      </c>
      <c r="V131" s="139">
        <f t="shared" si="29"/>
        <v>122</v>
      </c>
      <c r="W131" s="27">
        <f t="shared" si="33"/>
        <v>4448324.9853628781</v>
      </c>
      <c r="X131" s="27">
        <f t="shared" si="34"/>
        <v>25948.562414616783</v>
      </c>
      <c r="Y131" s="27">
        <f t="shared" si="35"/>
        <v>8605.5859287520452</v>
      </c>
      <c r="Z131" s="52">
        <f t="shared" si="30"/>
        <v>4439719.399434126</v>
      </c>
    </row>
    <row r="132" spans="1:26" ht="12" hidden="1" customHeight="1" outlineLevel="1" x14ac:dyDescent="0.35">
      <c r="A132" s="306"/>
      <c r="B132" s="88"/>
      <c r="C132" s="318" t="s">
        <v>116</v>
      </c>
      <c r="D132" s="185" t="s">
        <v>114</v>
      </c>
      <c r="E132" s="183">
        <f>SUM(D130:J130)</f>
        <v>-5179196.7814996783</v>
      </c>
      <c r="F132" s="2"/>
      <c r="G132" s="308" t="s">
        <v>102</v>
      </c>
      <c r="H132" s="309"/>
      <c r="I132" s="310"/>
      <c r="J132" s="183">
        <f>SUM(E130:J130)</f>
        <v>-3396009.2814996783</v>
      </c>
      <c r="K132" s="2"/>
      <c r="L132" s="86"/>
      <c r="N132"/>
      <c r="O132"/>
      <c r="P132"/>
      <c r="Q132"/>
      <c r="R132"/>
      <c r="S132"/>
      <c r="T132" s="234">
        <f t="shared" si="32"/>
        <v>11</v>
      </c>
      <c r="U132" s="138">
        <v>123</v>
      </c>
      <c r="V132" s="139">
        <f t="shared" si="29"/>
        <v>123</v>
      </c>
      <c r="W132" s="27">
        <f t="shared" si="33"/>
        <v>4439719.399434126</v>
      </c>
      <c r="X132" s="27">
        <f t="shared" si="34"/>
        <v>25898.363163365728</v>
      </c>
      <c r="Y132" s="27">
        <f t="shared" si="35"/>
        <v>8655.7851800031003</v>
      </c>
      <c r="Z132" s="52">
        <f t="shared" si="30"/>
        <v>4431063.6142541226</v>
      </c>
    </row>
    <row r="133" spans="1:26" ht="12" hidden="1" customHeight="1" outlineLevel="1" x14ac:dyDescent="0.35">
      <c r="A133" s="306"/>
      <c r="B133" s="88"/>
      <c r="C133" s="318"/>
      <c r="D133" s="186" t="s">
        <v>83</v>
      </c>
      <c r="E133" s="184" t="e">
        <f>IRR(D130:J130)</f>
        <v>#NUM!</v>
      </c>
      <c r="G133" s="308" t="s">
        <v>111</v>
      </c>
      <c r="H133" s="309"/>
      <c r="I133" s="310"/>
      <c r="J133" s="184">
        <f>SUM(J126:J128)/J132</f>
        <v>1.4175955047664364</v>
      </c>
      <c r="K133" s="2"/>
      <c r="L133" s="86"/>
      <c r="N133"/>
      <c r="O133"/>
      <c r="P133"/>
      <c r="Q133"/>
      <c r="R133"/>
      <c r="S133"/>
      <c r="T133" s="234">
        <f t="shared" si="32"/>
        <v>11</v>
      </c>
      <c r="U133" s="138">
        <v>124</v>
      </c>
      <c r="V133" s="139">
        <f t="shared" si="29"/>
        <v>124</v>
      </c>
      <c r="W133" s="27">
        <f t="shared" si="33"/>
        <v>4431063.6142541226</v>
      </c>
      <c r="X133" s="27">
        <f t="shared" si="34"/>
        <v>25847.871083149039</v>
      </c>
      <c r="Y133" s="27">
        <f t="shared" si="35"/>
        <v>8706.2772602197856</v>
      </c>
      <c r="Z133" s="52">
        <f t="shared" si="30"/>
        <v>4422357.3369939029</v>
      </c>
    </row>
    <row r="134" spans="1:26" ht="12" hidden="1" customHeight="1" outlineLevel="1" x14ac:dyDescent="0.35">
      <c r="A134" s="306"/>
      <c r="B134" s="88"/>
      <c r="C134" s="318"/>
      <c r="D134" s="187">
        <f>H4</f>
        <v>0.15</v>
      </c>
      <c r="E134" s="183">
        <f>NPV(H4,E130:J130)+D130</f>
        <v>-3002925.628068977</v>
      </c>
      <c r="F134" s="2"/>
      <c r="G134" s="2"/>
      <c r="H134" s="2"/>
      <c r="I134" s="2"/>
      <c r="J134" s="2"/>
      <c r="K134" s="2"/>
      <c r="L134" s="86"/>
      <c r="N134"/>
      <c r="O134"/>
      <c r="P134"/>
      <c r="Q134"/>
      <c r="R134"/>
      <c r="S134"/>
      <c r="T134" s="234">
        <f t="shared" si="32"/>
        <v>11</v>
      </c>
      <c r="U134" s="138">
        <v>125</v>
      </c>
      <c r="V134" s="139">
        <f t="shared" si="29"/>
        <v>125</v>
      </c>
      <c r="W134" s="27">
        <f t="shared" si="33"/>
        <v>4422357.3369939029</v>
      </c>
      <c r="X134" s="27">
        <f t="shared" si="34"/>
        <v>25797.084465797758</v>
      </c>
      <c r="Y134" s="27">
        <f t="shared" si="35"/>
        <v>8757.0638775710668</v>
      </c>
      <c r="Z134" s="52">
        <f t="shared" si="30"/>
        <v>4413600.2731163315</v>
      </c>
    </row>
    <row r="135" spans="1:26" ht="12" hidden="1" customHeight="1" outlineLevel="1" x14ac:dyDescent="0.35">
      <c r="A135" s="306"/>
      <c r="B135" s="88"/>
      <c r="C135" s="318"/>
      <c r="D135" s="186" t="s">
        <v>115</v>
      </c>
      <c r="E135" s="188">
        <f>E132/-D129+1</f>
        <v>-1.9044600085519208</v>
      </c>
      <c r="F135" s="2"/>
      <c r="G135" s="2"/>
      <c r="H135" s="2"/>
      <c r="I135" s="2"/>
      <c r="J135" s="2"/>
      <c r="K135" s="2"/>
      <c r="L135" s="86"/>
      <c r="N135"/>
      <c r="O135"/>
      <c r="P135"/>
      <c r="Q135"/>
      <c r="R135"/>
      <c r="S135"/>
      <c r="T135" s="234">
        <f t="shared" si="32"/>
        <v>11</v>
      </c>
      <c r="U135" s="138">
        <v>126</v>
      </c>
      <c r="V135" s="139">
        <f t="shared" si="29"/>
        <v>126</v>
      </c>
      <c r="W135" s="27">
        <f t="shared" si="33"/>
        <v>4413600.2731163315</v>
      </c>
      <c r="X135" s="27">
        <f t="shared" si="34"/>
        <v>25746.001593178597</v>
      </c>
      <c r="Y135" s="27">
        <f t="shared" si="35"/>
        <v>8808.1467501902316</v>
      </c>
      <c r="Z135" s="52">
        <f t="shared" si="30"/>
        <v>4404792.1263661413</v>
      </c>
    </row>
    <row r="136" spans="1:26" ht="8.25" customHeight="1" collapsed="1" thickBot="1" x14ac:dyDescent="0.4">
      <c r="A136" s="169"/>
      <c r="B136" s="89"/>
      <c r="C136" s="84"/>
      <c r="D136" s="84"/>
      <c r="E136" s="84"/>
      <c r="F136" s="84"/>
      <c r="G136" s="84"/>
      <c r="H136" s="84"/>
      <c r="I136" s="84"/>
      <c r="J136" s="84"/>
      <c r="K136" s="84"/>
      <c r="L136" s="85"/>
      <c r="N136"/>
      <c r="O136"/>
      <c r="P136"/>
      <c r="Q136"/>
      <c r="R136"/>
      <c r="S136"/>
      <c r="T136" s="234">
        <f t="shared" si="32"/>
        <v>11</v>
      </c>
      <c r="U136" s="138">
        <v>127</v>
      </c>
      <c r="V136" s="139">
        <f t="shared" si="29"/>
        <v>127</v>
      </c>
      <c r="W136" s="27">
        <f t="shared" si="33"/>
        <v>4404792.1263661413</v>
      </c>
      <c r="X136" s="27">
        <f t="shared" si="34"/>
        <v>25694.620737135818</v>
      </c>
      <c r="Y136" s="27">
        <f t="shared" si="35"/>
        <v>8859.5276062330067</v>
      </c>
      <c r="Z136" s="52">
        <f t="shared" si="30"/>
        <v>4395932.5987599082</v>
      </c>
    </row>
    <row r="137" spans="1:26" ht="15" hidden="1" customHeight="1" thickTop="1" x14ac:dyDescent="0.35">
      <c r="B137" s="2"/>
      <c r="C137" s="327" t="s">
        <v>203</v>
      </c>
      <c r="D137" s="327"/>
      <c r="E137" s="327"/>
      <c r="F137" s="327"/>
      <c r="G137" s="327"/>
      <c r="H137" s="327"/>
      <c r="I137" s="327"/>
      <c r="J137" s="327"/>
      <c r="K137" s="327"/>
      <c r="L137" s="2"/>
      <c r="N137"/>
      <c r="O137"/>
      <c r="P137"/>
      <c r="Q137"/>
      <c r="R137"/>
      <c r="S137"/>
      <c r="T137" s="234">
        <f t="shared" si="32"/>
        <v>11</v>
      </c>
      <c r="U137" s="138">
        <v>128</v>
      </c>
      <c r="V137" s="139">
        <f t="shared" si="29"/>
        <v>128</v>
      </c>
      <c r="W137" s="27">
        <f t="shared" si="33"/>
        <v>4395932.5987599082</v>
      </c>
      <c r="X137" s="27">
        <f t="shared" si="34"/>
        <v>25642.940159432794</v>
      </c>
      <c r="Y137" s="27">
        <f t="shared" si="35"/>
        <v>8911.2081839360326</v>
      </c>
      <c r="Z137" s="52">
        <f t="shared" si="30"/>
        <v>4387021.3905759724</v>
      </c>
    </row>
    <row r="138" spans="1:26" ht="14.5" hidden="1" customHeight="1" x14ac:dyDescent="0.35">
      <c r="B138" s="2"/>
      <c r="C138" s="328"/>
      <c r="D138" s="328"/>
      <c r="E138" s="328"/>
      <c r="F138" s="328"/>
      <c r="G138" s="328"/>
      <c r="H138" s="328"/>
      <c r="I138" s="328"/>
      <c r="J138" s="328"/>
      <c r="K138" s="328"/>
      <c r="L138" s="2"/>
      <c r="N138"/>
      <c r="O138"/>
      <c r="P138"/>
      <c r="Q138"/>
      <c r="R138"/>
      <c r="S138"/>
      <c r="T138" s="234">
        <f t="shared" si="32"/>
        <v>11</v>
      </c>
      <c r="U138" s="138">
        <v>129</v>
      </c>
      <c r="V138" s="139">
        <f t="shared" ref="V138:V201" si="67">U138</f>
        <v>129</v>
      </c>
      <c r="W138" s="27">
        <f t="shared" si="33"/>
        <v>4387021.3905759724</v>
      </c>
      <c r="X138" s="27">
        <f t="shared" si="34"/>
        <v>25590.958111693166</v>
      </c>
      <c r="Y138" s="27">
        <f t="shared" si="35"/>
        <v>8963.1902316756605</v>
      </c>
      <c r="Z138" s="52">
        <f t="shared" ref="Z138:Z201" si="68">W138-Y138</f>
        <v>4378058.2003442971</v>
      </c>
    </row>
    <row r="139" spans="1:26" ht="12" hidden="1" customHeight="1" x14ac:dyDescent="0.35">
      <c r="B139" s="2"/>
      <c r="C139" s="328"/>
      <c r="D139" s="328"/>
      <c r="E139" s="328"/>
      <c r="F139" s="328"/>
      <c r="G139" s="328"/>
      <c r="H139" s="328"/>
      <c r="I139" s="328"/>
      <c r="J139" s="328"/>
      <c r="K139" s="328"/>
      <c r="L139" s="2"/>
      <c r="N139"/>
      <c r="O139"/>
      <c r="P139"/>
      <c r="Q139"/>
      <c r="R139"/>
      <c r="S139"/>
      <c r="T139" s="234">
        <f t="shared" ref="T139:T202" si="69">ROUNDUP(U139/12,0)</f>
        <v>11</v>
      </c>
      <c r="U139" s="138">
        <v>130</v>
      </c>
      <c r="V139" s="139">
        <f t="shared" si="67"/>
        <v>130</v>
      </c>
      <c r="W139" s="27">
        <f t="shared" ref="W139:W202" si="70">Z138</f>
        <v>4378058.2003442971</v>
      </c>
      <c r="X139" s="27">
        <f t="shared" ref="X139:X202" si="71">IF(ROUND(W139,0)=0,0,$D$11/12-Y139)</f>
        <v>25538.672835341727</v>
      </c>
      <c r="Y139" s="27">
        <f t="shared" ref="Y139:Y202" si="72">IFERROR(-PPMT($E$10,V139,$E$9,$E$6),0)</f>
        <v>9015.4755080271007</v>
      </c>
      <c r="Z139" s="52">
        <f t="shared" si="68"/>
        <v>4369042.7248362703</v>
      </c>
    </row>
    <row r="140" spans="1:26" ht="12" hidden="1" customHeight="1" x14ac:dyDescent="0.35">
      <c r="A140" s="8"/>
      <c r="B140" s="190"/>
      <c r="C140" s="328"/>
      <c r="D140" s="328"/>
      <c r="E140" s="328"/>
      <c r="F140" s="328"/>
      <c r="G140" s="328"/>
      <c r="H140" s="328"/>
      <c r="I140" s="328"/>
      <c r="J140" s="328"/>
      <c r="K140" s="328"/>
      <c r="L140" s="2"/>
      <c r="N140" s="25"/>
      <c r="O140"/>
      <c r="P140"/>
      <c r="Q140"/>
      <c r="R140"/>
      <c r="S140"/>
      <c r="T140" s="234">
        <f t="shared" si="69"/>
        <v>11</v>
      </c>
      <c r="U140" s="138">
        <v>131</v>
      </c>
      <c r="V140" s="139">
        <f t="shared" si="67"/>
        <v>131</v>
      </c>
      <c r="W140" s="27">
        <f t="shared" si="70"/>
        <v>4369042.7248362703</v>
      </c>
      <c r="X140" s="27">
        <f t="shared" si="71"/>
        <v>25486.082561544899</v>
      </c>
      <c r="Y140" s="27">
        <f t="shared" si="72"/>
        <v>9068.0657818239251</v>
      </c>
      <c r="Z140" s="52">
        <f t="shared" si="68"/>
        <v>4359974.659054446</v>
      </c>
    </row>
    <row r="141" spans="1:26" ht="12" hidden="1" customHeight="1" x14ac:dyDescent="0.35">
      <c r="A141" s="8"/>
      <c r="B141" s="190"/>
      <c r="C141" s="328"/>
      <c r="D141" s="328"/>
      <c r="E141" s="328"/>
      <c r="F141" s="328"/>
      <c r="G141" s="328"/>
      <c r="H141" s="328"/>
      <c r="I141" s="328"/>
      <c r="J141" s="328"/>
      <c r="K141" s="328"/>
      <c r="L141" s="2"/>
      <c r="N141" s="197"/>
      <c r="O141"/>
      <c r="P141"/>
      <c r="Q141"/>
      <c r="R141"/>
      <c r="S141"/>
      <c r="T141" s="234">
        <f t="shared" si="69"/>
        <v>11</v>
      </c>
      <c r="U141" s="138">
        <v>132</v>
      </c>
      <c r="V141" s="139">
        <f t="shared" si="67"/>
        <v>132</v>
      </c>
      <c r="W141" s="27">
        <f t="shared" si="70"/>
        <v>4359974.659054446</v>
      </c>
      <c r="X141" s="27">
        <f t="shared" si="71"/>
        <v>25433.185511150929</v>
      </c>
      <c r="Y141" s="27">
        <f t="shared" si="72"/>
        <v>9120.9628322178996</v>
      </c>
      <c r="Z141" s="52">
        <f t="shared" si="68"/>
        <v>4350853.696222228</v>
      </c>
    </row>
    <row r="142" spans="1:26" ht="12" hidden="1" customHeight="1" x14ac:dyDescent="0.35">
      <c r="A142" s="8"/>
      <c r="B142" s="190"/>
      <c r="C142" s="328"/>
      <c r="D142" s="328"/>
      <c r="E142" s="328"/>
      <c r="F142" s="328"/>
      <c r="G142" s="328"/>
      <c r="H142" s="328"/>
      <c r="I142" s="328"/>
      <c r="J142" s="328"/>
      <c r="K142" s="328"/>
      <c r="L142" s="2"/>
      <c r="N142" s="197"/>
      <c r="O142"/>
      <c r="P142"/>
      <c r="Q142"/>
      <c r="R142"/>
      <c r="S142"/>
      <c r="T142" s="234">
        <f t="shared" si="69"/>
        <v>12</v>
      </c>
      <c r="U142" s="138">
        <v>133</v>
      </c>
      <c r="V142" s="139">
        <f t="shared" si="67"/>
        <v>133</v>
      </c>
      <c r="W142" s="27">
        <f t="shared" si="70"/>
        <v>4350853.696222228</v>
      </c>
      <c r="X142" s="27">
        <f t="shared" si="71"/>
        <v>25379.979894629658</v>
      </c>
      <c r="Y142" s="27">
        <f t="shared" si="72"/>
        <v>9174.1684487391685</v>
      </c>
      <c r="Z142" s="52">
        <f t="shared" si="68"/>
        <v>4341679.5277734892</v>
      </c>
    </row>
    <row r="143" spans="1:26" ht="12" hidden="1" customHeight="1" x14ac:dyDescent="0.35">
      <c r="A143" s="8"/>
      <c r="B143" s="190"/>
      <c r="C143" s="328"/>
      <c r="D143" s="328"/>
      <c r="E143" s="328"/>
      <c r="F143" s="328"/>
      <c r="G143" s="328"/>
      <c r="H143" s="328"/>
      <c r="I143" s="328"/>
      <c r="J143" s="328"/>
      <c r="K143" s="328"/>
      <c r="L143" s="2"/>
      <c r="N143"/>
      <c r="O143"/>
      <c r="P143"/>
      <c r="Q143"/>
      <c r="R143"/>
      <c r="S143"/>
      <c r="T143" s="234">
        <f t="shared" si="69"/>
        <v>12</v>
      </c>
      <c r="U143" s="138">
        <v>134</v>
      </c>
      <c r="V143" s="139">
        <f t="shared" si="67"/>
        <v>134</v>
      </c>
      <c r="W143" s="27">
        <f t="shared" si="70"/>
        <v>4341679.5277734892</v>
      </c>
      <c r="X143" s="27">
        <f t="shared" si="71"/>
        <v>25326.463912012012</v>
      </c>
      <c r="Y143" s="27">
        <f t="shared" si="72"/>
        <v>9227.6844313568163</v>
      </c>
      <c r="Z143" s="52">
        <f t="shared" si="68"/>
        <v>4332451.8433421329</v>
      </c>
    </row>
    <row r="144" spans="1:26" ht="12" hidden="1" customHeight="1" x14ac:dyDescent="0.35">
      <c r="A144" s="8"/>
      <c r="B144" s="190"/>
      <c r="C144" s="328"/>
      <c r="D144" s="328"/>
      <c r="E144" s="328"/>
      <c r="F144" s="328"/>
      <c r="G144" s="328"/>
      <c r="H144" s="328"/>
      <c r="I144" s="328"/>
      <c r="J144" s="328"/>
      <c r="K144" s="328"/>
      <c r="L144" s="2"/>
      <c r="N144"/>
      <c r="O144"/>
      <c r="P144"/>
      <c r="Q144"/>
      <c r="R144"/>
      <c r="S144"/>
      <c r="T144" s="234">
        <f t="shared" si="69"/>
        <v>12</v>
      </c>
      <c r="U144" s="138">
        <v>135</v>
      </c>
      <c r="V144" s="139">
        <f t="shared" si="67"/>
        <v>135</v>
      </c>
      <c r="W144" s="27">
        <f t="shared" si="70"/>
        <v>4332451.8433421329</v>
      </c>
      <c r="X144" s="27">
        <f t="shared" si="71"/>
        <v>25272.635752829097</v>
      </c>
      <c r="Y144" s="27">
        <f t="shared" si="72"/>
        <v>9281.512590539729</v>
      </c>
      <c r="Z144" s="52">
        <f t="shared" si="68"/>
        <v>4323170.3307515932</v>
      </c>
    </row>
    <row r="145" spans="1:26" ht="12" hidden="1" customHeight="1" x14ac:dyDescent="0.35">
      <c r="A145" s="8"/>
      <c r="B145" s="190"/>
      <c r="L145" s="2"/>
      <c r="N145"/>
      <c r="O145"/>
      <c r="P145"/>
      <c r="Q145"/>
      <c r="R145"/>
      <c r="S145"/>
      <c r="T145" s="234">
        <f t="shared" si="69"/>
        <v>12</v>
      </c>
      <c r="U145" s="138">
        <v>136</v>
      </c>
      <c r="V145" s="139">
        <f t="shared" si="67"/>
        <v>136</v>
      </c>
      <c r="W145" s="27">
        <f t="shared" si="70"/>
        <v>4323170.3307515932</v>
      </c>
      <c r="X145" s="27">
        <f t="shared" si="71"/>
        <v>25218.493596050947</v>
      </c>
      <c r="Y145" s="27">
        <f t="shared" si="72"/>
        <v>9335.654747317878</v>
      </c>
      <c r="Z145" s="52">
        <f t="shared" si="68"/>
        <v>4313834.6760042757</v>
      </c>
    </row>
    <row r="146" spans="1:26" ht="12" hidden="1" customHeight="1" x14ac:dyDescent="0.35">
      <c r="A146" s="8"/>
      <c r="B146" s="190"/>
      <c r="L146" s="2"/>
      <c r="N146"/>
      <c r="O146"/>
      <c r="P146"/>
      <c r="Q146"/>
      <c r="R146"/>
      <c r="S146"/>
      <c r="T146" s="234">
        <f t="shared" si="69"/>
        <v>12</v>
      </c>
      <c r="U146" s="138">
        <v>137</v>
      </c>
      <c r="V146" s="139">
        <f t="shared" si="67"/>
        <v>137</v>
      </c>
      <c r="W146" s="27">
        <f t="shared" si="70"/>
        <v>4313834.6760042757</v>
      </c>
      <c r="X146" s="27">
        <f t="shared" si="71"/>
        <v>25164.035610024926</v>
      </c>
      <c r="Y146" s="27">
        <f t="shared" si="72"/>
        <v>9390.1127333439017</v>
      </c>
      <c r="Z146" s="52">
        <f t="shared" si="68"/>
        <v>4304444.5632709321</v>
      </c>
    </row>
    <row r="147" spans="1:26" ht="12" hidden="1" customHeight="1" x14ac:dyDescent="0.35">
      <c r="B147" s="2"/>
      <c r="C147" s="193" t="s">
        <v>132</v>
      </c>
      <c r="D147" s="2"/>
      <c r="E147" s="2"/>
      <c r="F147" s="2"/>
      <c r="G147" s="2"/>
      <c r="H147" s="2"/>
      <c r="I147" s="2"/>
      <c r="J147" s="2"/>
      <c r="K147" s="2"/>
      <c r="L147" s="2"/>
      <c r="N147"/>
      <c r="O147"/>
      <c r="P147"/>
      <c r="Q147"/>
      <c r="R147"/>
      <c r="S147"/>
      <c r="T147" s="234">
        <f t="shared" si="69"/>
        <v>12</v>
      </c>
      <c r="U147" s="138">
        <v>138</v>
      </c>
      <c r="V147" s="139">
        <f t="shared" si="67"/>
        <v>138</v>
      </c>
      <c r="W147" s="27">
        <f t="shared" si="70"/>
        <v>4304444.5632709321</v>
      </c>
      <c r="X147" s="27">
        <f t="shared" si="71"/>
        <v>25109.259952413755</v>
      </c>
      <c r="Y147" s="27">
        <f t="shared" si="72"/>
        <v>9444.8883909550714</v>
      </c>
      <c r="Z147" s="52">
        <f t="shared" si="68"/>
        <v>4294999.6748799765</v>
      </c>
    </row>
    <row r="148" spans="1:26" ht="12" hidden="1" customHeight="1" x14ac:dyDescent="0.35">
      <c r="A148" s="8"/>
      <c r="B148" s="190"/>
      <c r="C148" s="200"/>
      <c r="D148" s="72" t="s">
        <v>72</v>
      </c>
      <c r="E148" s="118" t="s">
        <v>16</v>
      </c>
      <c r="F148" s="105" t="s">
        <v>17</v>
      </c>
      <c r="G148" s="118" t="s">
        <v>18</v>
      </c>
      <c r="H148" s="105" t="s">
        <v>19</v>
      </c>
      <c r="I148" s="118" t="s">
        <v>20</v>
      </c>
      <c r="J148" s="105" t="s">
        <v>21</v>
      </c>
      <c r="K148" s="191" t="s">
        <v>22</v>
      </c>
      <c r="L148" s="2"/>
      <c r="N148"/>
      <c r="O148"/>
      <c r="P148"/>
      <c r="Q148"/>
      <c r="R148"/>
      <c r="S148"/>
      <c r="T148" s="234">
        <f t="shared" si="69"/>
        <v>12</v>
      </c>
      <c r="U148" s="138">
        <v>139</v>
      </c>
      <c r="V148" s="139">
        <f t="shared" si="67"/>
        <v>139</v>
      </c>
      <c r="W148" s="27">
        <f t="shared" si="70"/>
        <v>4294999.6748799765</v>
      </c>
      <c r="X148" s="27">
        <f t="shared" si="71"/>
        <v>25054.164770133182</v>
      </c>
      <c r="Y148" s="27">
        <f t="shared" si="72"/>
        <v>9499.9835732356441</v>
      </c>
      <c r="Z148" s="52">
        <f t="shared" si="68"/>
        <v>4285499.691306741</v>
      </c>
    </row>
    <row r="149" spans="1:26" ht="12" hidden="1" customHeight="1" x14ac:dyDescent="0.35">
      <c r="A149" s="8"/>
      <c r="B149" s="8"/>
      <c r="C149" s="194" t="s">
        <v>129</v>
      </c>
      <c r="D149" s="192"/>
      <c r="E149" s="67">
        <f>D150</f>
        <v>225000</v>
      </c>
      <c r="F149" s="68">
        <f t="shared" ref="F149:K149" si="73">E153</f>
        <v>199249.72499999998</v>
      </c>
      <c r="G149" s="67">
        <f t="shared" si="73"/>
        <v>177722.25974999997</v>
      </c>
      <c r="H149" s="68">
        <f t="shared" si="73"/>
        <v>150837.10704749997</v>
      </c>
      <c r="I149" s="124">
        <f t="shared" si="73"/>
        <v>122461.49623719744</v>
      </c>
      <c r="J149" s="68">
        <f t="shared" si="73"/>
        <v>80761.260580335904</v>
      </c>
      <c r="K149" s="68">
        <f t="shared" si="73"/>
        <v>60995.102047060878</v>
      </c>
      <c r="L149" s="2"/>
      <c r="N149"/>
      <c r="O149"/>
      <c r="P149"/>
      <c r="Q149"/>
      <c r="R149"/>
      <c r="S149"/>
      <c r="T149" s="234">
        <f t="shared" si="69"/>
        <v>12</v>
      </c>
      <c r="U149" s="138">
        <v>140</v>
      </c>
      <c r="V149" s="139">
        <f t="shared" si="67"/>
        <v>140</v>
      </c>
      <c r="W149" s="27">
        <f t="shared" si="70"/>
        <v>4285499.691306741</v>
      </c>
      <c r="X149" s="27">
        <f t="shared" si="71"/>
        <v>24998.748199289308</v>
      </c>
      <c r="Y149" s="27">
        <f t="shared" si="72"/>
        <v>9555.4001440795164</v>
      </c>
      <c r="Z149" s="52">
        <f t="shared" si="68"/>
        <v>4275944.2911626613</v>
      </c>
    </row>
    <row r="150" spans="1:26" ht="15" hidden="1" thickTop="1" x14ac:dyDescent="0.35">
      <c r="A150" s="8"/>
      <c r="B150" s="8"/>
      <c r="C150" s="194" t="s">
        <v>130</v>
      </c>
      <c r="D150" s="195">
        <v>225000</v>
      </c>
      <c r="E150" s="63">
        <f t="shared" ref="E150:K150" si="74">-E98</f>
        <v>49513.724999999999</v>
      </c>
      <c r="F150" s="64">
        <f t="shared" si="74"/>
        <v>47038.03875</v>
      </c>
      <c r="G150" s="63">
        <f t="shared" si="74"/>
        <v>47508.419137499994</v>
      </c>
      <c r="H150" s="64">
        <f t="shared" si="74"/>
        <v>48696.129615937491</v>
      </c>
      <c r="I150" s="103">
        <f t="shared" si="74"/>
        <v>50400.494152495288</v>
      </c>
      <c r="J150" s="64">
        <f t="shared" si="74"/>
        <v>52164.511447832629</v>
      </c>
      <c r="K150" s="64">
        <f t="shared" si="74"/>
        <v>53990.269348506765</v>
      </c>
      <c r="N150"/>
      <c r="O150"/>
      <c r="P150"/>
      <c r="Q150"/>
      <c r="R150"/>
      <c r="S150"/>
      <c r="T150" s="234">
        <f t="shared" si="69"/>
        <v>12</v>
      </c>
      <c r="U150" s="138">
        <v>141</v>
      </c>
      <c r="V150" s="139">
        <f t="shared" si="67"/>
        <v>141</v>
      </c>
      <c r="W150" s="27">
        <f t="shared" si="70"/>
        <v>4275944.2911626613</v>
      </c>
      <c r="X150" s="27">
        <f t="shared" si="71"/>
        <v>24943.008365115511</v>
      </c>
      <c r="Y150" s="27">
        <f t="shared" si="72"/>
        <v>9611.1399782533153</v>
      </c>
      <c r="Z150" s="52">
        <f t="shared" si="68"/>
        <v>4266333.151184408</v>
      </c>
    </row>
    <row r="151" spans="1:26" ht="12" hidden="1" customHeight="1" x14ac:dyDescent="0.35">
      <c r="A151" s="8"/>
      <c r="B151" s="8"/>
      <c r="C151" s="194" t="s">
        <v>131</v>
      </c>
      <c r="D151" s="192"/>
      <c r="E151" s="67">
        <f>SUM(E149:E150)</f>
        <v>274513.72499999998</v>
      </c>
      <c r="F151" s="68">
        <f t="shared" ref="F151:K151" si="75">SUM(F149:F150)</f>
        <v>246287.76374999998</v>
      </c>
      <c r="G151" s="67">
        <f t="shared" si="75"/>
        <v>225230.67888749996</v>
      </c>
      <c r="H151" s="68">
        <f t="shared" si="75"/>
        <v>199533.23666343745</v>
      </c>
      <c r="I151" s="124">
        <f t="shared" si="75"/>
        <v>172861.99038969271</v>
      </c>
      <c r="J151" s="68">
        <f t="shared" si="75"/>
        <v>132925.77202816855</v>
      </c>
      <c r="K151" s="68">
        <f t="shared" si="75"/>
        <v>114985.37139556764</v>
      </c>
      <c r="N151"/>
      <c r="O151"/>
      <c r="P151"/>
      <c r="Q151"/>
      <c r="R151"/>
      <c r="S151"/>
      <c r="T151" s="234">
        <f t="shared" si="69"/>
        <v>12</v>
      </c>
      <c r="U151" s="138">
        <v>142</v>
      </c>
      <c r="V151" s="139">
        <f t="shared" si="67"/>
        <v>142</v>
      </c>
      <c r="W151" s="27">
        <f t="shared" si="70"/>
        <v>4266333.151184408</v>
      </c>
      <c r="X151" s="27">
        <f t="shared" si="71"/>
        <v>24886.943381909034</v>
      </c>
      <c r="Y151" s="27">
        <f t="shared" si="72"/>
        <v>9667.2049614597945</v>
      </c>
      <c r="Z151" s="52">
        <f t="shared" si="68"/>
        <v>4256665.9462229479</v>
      </c>
    </row>
    <row r="152" spans="1:26" ht="12" hidden="1" customHeight="1" x14ac:dyDescent="0.35">
      <c r="A152" s="7"/>
      <c r="B152" s="7"/>
      <c r="C152" s="194" t="s">
        <v>133</v>
      </c>
      <c r="D152" s="192"/>
      <c r="E152" s="63">
        <f t="shared" ref="E152:K152" si="76">-MIN(-E106,E151)</f>
        <v>-75264</v>
      </c>
      <c r="F152" s="64">
        <f t="shared" si="76"/>
        <v>-68565.504000000001</v>
      </c>
      <c r="G152" s="63">
        <f t="shared" si="76"/>
        <v>-74393.571840000004</v>
      </c>
      <c r="H152" s="64">
        <f t="shared" si="76"/>
        <v>-77071.740426240009</v>
      </c>
      <c r="I152" s="103">
        <f t="shared" si="76"/>
        <v>-92100.72980935681</v>
      </c>
      <c r="J152" s="64">
        <f t="shared" si="76"/>
        <v>-71930.669981107669</v>
      </c>
      <c r="K152" s="64">
        <f t="shared" si="76"/>
        <v>-70204.333901561084</v>
      </c>
      <c r="N152"/>
      <c r="O152"/>
      <c r="P152"/>
      <c r="Q152"/>
      <c r="R152"/>
      <c r="S152"/>
      <c r="T152" s="234">
        <f t="shared" si="69"/>
        <v>12</v>
      </c>
      <c r="U152" s="138">
        <v>143</v>
      </c>
      <c r="V152" s="139">
        <f t="shared" si="67"/>
        <v>143</v>
      </c>
      <c r="W152" s="27">
        <f t="shared" si="70"/>
        <v>4256665.9462229479</v>
      </c>
      <c r="X152" s="27">
        <f t="shared" si="71"/>
        <v>24830.551352967184</v>
      </c>
      <c r="Y152" s="27">
        <f t="shared" si="72"/>
        <v>9723.596990401642</v>
      </c>
      <c r="Z152" s="52">
        <f t="shared" si="68"/>
        <v>4246942.3492325461</v>
      </c>
    </row>
    <row r="153" spans="1:26" ht="12" hidden="1" customHeight="1" x14ac:dyDescent="0.35">
      <c r="A153" s="7"/>
      <c r="B153" s="7"/>
      <c r="C153" s="196" t="s">
        <v>62</v>
      </c>
      <c r="D153" s="201"/>
      <c r="E153" s="63">
        <f>E151+E152</f>
        <v>199249.72499999998</v>
      </c>
      <c r="F153" s="64">
        <f t="shared" ref="F153:K153" si="77">F151+F152</f>
        <v>177722.25974999997</v>
      </c>
      <c r="G153" s="63">
        <f t="shared" si="77"/>
        <v>150837.10704749997</v>
      </c>
      <c r="H153" s="64">
        <f t="shared" si="77"/>
        <v>122461.49623719744</v>
      </c>
      <c r="I153" s="103">
        <f t="shared" si="77"/>
        <v>80761.260580335904</v>
      </c>
      <c r="J153" s="64">
        <f t="shared" si="77"/>
        <v>60995.102047060878</v>
      </c>
      <c r="K153" s="64">
        <f t="shared" si="77"/>
        <v>44781.037494006552</v>
      </c>
      <c r="N153"/>
      <c r="O153"/>
      <c r="P153"/>
      <c r="Q153"/>
      <c r="R153"/>
      <c r="S153"/>
      <c r="T153" s="234">
        <f t="shared" si="69"/>
        <v>12</v>
      </c>
      <c r="U153" s="138">
        <v>144</v>
      </c>
      <c r="V153" s="139">
        <f t="shared" si="67"/>
        <v>144</v>
      </c>
      <c r="W153" s="27">
        <f t="shared" si="70"/>
        <v>4246942.3492325461</v>
      </c>
      <c r="X153" s="27">
        <f t="shared" si="71"/>
        <v>24773.830370523174</v>
      </c>
      <c r="Y153" s="27">
        <f t="shared" si="72"/>
        <v>9780.3179728456507</v>
      </c>
      <c r="Z153" s="52">
        <f t="shared" si="68"/>
        <v>4237162.0312597007</v>
      </c>
    </row>
    <row r="154" spans="1:26" ht="12" hidden="1" customHeight="1" x14ac:dyDescent="0.35">
      <c r="A154" s="7"/>
      <c r="B154" s="7"/>
      <c r="C154" s="2"/>
      <c r="D154" s="2"/>
      <c r="E154" s="2"/>
      <c r="F154" s="2"/>
      <c r="G154" s="2"/>
      <c r="H154" s="2"/>
      <c r="I154" s="2"/>
      <c r="J154" s="2"/>
      <c r="K154" s="2"/>
      <c r="N154"/>
      <c r="O154"/>
      <c r="P154"/>
      <c r="Q154"/>
      <c r="R154"/>
      <c r="S154"/>
      <c r="T154" s="234">
        <f t="shared" si="69"/>
        <v>13</v>
      </c>
      <c r="U154" s="138">
        <v>145</v>
      </c>
      <c r="V154" s="139">
        <f t="shared" si="67"/>
        <v>145</v>
      </c>
      <c r="W154" s="27">
        <f t="shared" si="70"/>
        <v>4237162.0312597007</v>
      </c>
      <c r="X154" s="27">
        <f t="shared" si="71"/>
        <v>24716.778515681573</v>
      </c>
      <c r="Y154" s="27">
        <f t="shared" si="72"/>
        <v>9837.3698276872528</v>
      </c>
      <c r="Z154" s="52">
        <f t="shared" si="68"/>
        <v>4227324.6614320138</v>
      </c>
    </row>
    <row r="155" spans="1:26" ht="12" hidden="1" customHeight="1" x14ac:dyDescent="0.35">
      <c r="A155" s="7"/>
      <c r="B155" s="7"/>
      <c r="C155" s="198" t="s">
        <v>135</v>
      </c>
      <c r="D155" s="198"/>
      <c r="E155" s="199">
        <f t="shared" ref="E155:K155" si="78">-E106</f>
        <v>75264</v>
      </c>
      <c r="F155" s="199">
        <f t="shared" si="78"/>
        <v>68565.504000000001</v>
      </c>
      <c r="G155" s="199">
        <f t="shared" si="78"/>
        <v>74393.571840000004</v>
      </c>
      <c r="H155" s="199">
        <f t="shared" si="78"/>
        <v>77071.740426240009</v>
      </c>
      <c r="I155" s="199">
        <f t="shared" si="78"/>
        <v>92100.72980935681</v>
      </c>
      <c r="J155" s="199">
        <f t="shared" si="78"/>
        <v>71930.669981107669</v>
      </c>
      <c r="K155" s="199">
        <f t="shared" si="78"/>
        <v>70204.333901561084</v>
      </c>
      <c r="N155"/>
      <c r="O155"/>
      <c r="P155"/>
      <c r="Q155"/>
      <c r="R155"/>
      <c r="S155"/>
      <c r="T155" s="234">
        <f t="shared" si="69"/>
        <v>13</v>
      </c>
      <c r="U155" s="138">
        <v>146</v>
      </c>
      <c r="V155" s="139">
        <f t="shared" si="67"/>
        <v>146</v>
      </c>
      <c r="W155" s="27">
        <f t="shared" si="70"/>
        <v>4227324.6614320138</v>
      </c>
      <c r="X155" s="27">
        <f t="shared" si="71"/>
        <v>24659.3938583534</v>
      </c>
      <c r="Y155" s="27">
        <f t="shared" si="72"/>
        <v>9894.7544850154263</v>
      </c>
      <c r="Z155" s="52">
        <f t="shared" si="68"/>
        <v>4217429.9069469981</v>
      </c>
    </row>
    <row r="156" spans="1:26" ht="12" hidden="1" customHeight="1" x14ac:dyDescent="0.35">
      <c r="C156" s="198" t="s">
        <v>134</v>
      </c>
      <c r="D156" s="198"/>
      <c r="E156" s="199">
        <f>E155-E150</f>
        <v>25750.275000000001</v>
      </c>
      <c r="F156" s="199">
        <f t="shared" ref="F156:K156" si="79">F155-F150</f>
        <v>21527.465250000001</v>
      </c>
      <c r="G156" s="199">
        <f t="shared" si="79"/>
        <v>26885.15270250001</v>
      </c>
      <c r="H156" s="199">
        <f t="shared" si="79"/>
        <v>28375.610810302518</v>
      </c>
      <c r="I156" s="199">
        <f t="shared" si="79"/>
        <v>41700.235656861521</v>
      </c>
      <c r="J156" s="199">
        <f t="shared" si="79"/>
        <v>19766.15853327504</v>
      </c>
      <c r="K156" s="199">
        <f t="shared" si="79"/>
        <v>16214.064553054319</v>
      </c>
      <c r="N156"/>
      <c r="O156"/>
      <c r="P156"/>
      <c r="Q156"/>
      <c r="R156"/>
      <c r="S156"/>
      <c r="T156" s="234">
        <f t="shared" si="69"/>
        <v>13</v>
      </c>
      <c r="U156" s="138">
        <v>147</v>
      </c>
      <c r="V156" s="139">
        <f t="shared" si="67"/>
        <v>147</v>
      </c>
      <c r="W156" s="27">
        <f t="shared" si="70"/>
        <v>4217429.9069469981</v>
      </c>
      <c r="X156" s="27">
        <f t="shared" si="71"/>
        <v>24601.674457190809</v>
      </c>
      <c r="Y156" s="27">
        <f t="shared" si="72"/>
        <v>9952.473886178017</v>
      </c>
      <c r="Z156" s="52">
        <f t="shared" si="68"/>
        <v>4207477.4330608202</v>
      </c>
    </row>
    <row r="157" spans="1:26" ht="12" hidden="1" customHeight="1" x14ac:dyDescent="0.35">
      <c r="C157" s="198" t="s">
        <v>136</v>
      </c>
      <c r="D157" s="198"/>
      <c r="E157" s="199">
        <f>-MIN(0,E151+E152)</f>
        <v>0</v>
      </c>
      <c r="F157" s="199">
        <f t="shared" ref="F157:K157" si="80">-MIN(0,F151+F152)</f>
        <v>0</v>
      </c>
      <c r="G157" s="199">
        <f t="shared" si="80"/>
        <v>0</v>
      </c>
      <c r="H157" s="199">
        <f t="shared" si="80"/>
        <v>0</v>
      </c>
      <c r="I157" s="199">
        <f t="shared" si="80"/>
        <v>0</v>
      </c>
      <c r="J157" s="199">
        <f t="shared" si="80"/>
        <v>0</v>
      </c>
      <c r="K157" s="199">
        <f t="shared" si="80"/>
        <v>0</v>
      </c>
      <c r="N157"/>
      <c r="O157"/>
      <c r="P157"/>
      <c r="Q157"/>
      <c r="R157"/>
      <c r="S157"/>
      <c r="T157" s="234">
        <f t="shared" si="69"/>
        <v>13</v>
      </c>
      <c r="U157" s="138">
        <v>148</v>
      </c>
      <c r="V157" s="139">
        <f t="shared" si="67"/>
        <v>148</v>
      </c>
      <c r="W157" s="27">
        <f t="shared" si="70"/>
        <v>4207477.4330608202</v>
      </c>
      <c r="X157" s="27">
        <f t="shared" si="71"/>
        <v>24543.618359521439</v>
      </c>
      <c r="Y157" s="27">
        <f t="shared" si="72"/>
        <v>10010.529983847387</v>
      </c>
      <c r="Z157" s="52">
        <f t="shared" si="68"/>
        <v>4197466.9030769728</v>
      </c>
    </row>
    <row r="158" spans="1:26" ht="12" customHeight="1" thickTop="1" x14ac:dyDescent="0.35">
      <c r="N158"/>
      <c r="O158"/>
      <c r="P158"/>
      <c r="Q158"/>
      <c r="R158"/>
      <c r="S158"/>
      <c r="T158" s="234">
        <f t="shared" si="69"/>
        <v>13</v>
      </c>
      <c r="U158" s="138">
        <v>149</v>
      </c>
      <c r="V158" s="139">
        <f t="shared" si="67"/>
        <v>149</v>
      </c>
      <c r="W158" s="27">
        <f t="shared" si="70"/>
        <v>4197466.9030769728</v>
      </c>
      <c r="X158" s="27">
        <f t="shared" si="71"/>
        <v>24485.223601282327</v>
      </c>
      <c r="Y158" s="27">
        <f t="shared" si="72"/>
        <v>10068.924742086498</v>
      </c>
      <c r="Z158" s="52">
        <f t="shared" si="68"/>
        <v>4187397.9783348865</v>
      </c>
    </row>
    <row r="159" spans="1:26" ht="12" customHeight="1" x14ac:dyDescent="0.35">
      <c r="N159"/>
      <c r="O159"/>
      <c r="P159"/>
      <c r="Q159"/>
      <c r="R159"/>
      <c r="S159"/>
      <c r="T159" s="234">
        <f t="shared" si="69"/>
        <v>13</v>
      </c>
      <c r="U159" s="138">
        <v>150</v>
      </c>
      <c r="V159" s="139">
        <f t="shared" si="67"/>
        <v>150</v>
      </c>
      <c r="W159" s="27">
        <f t="shared" si="70"/>
        <v>4187397.9783348865</v>
      </c>
      <c r="X159" s="27">
        <f t="shared" si="71"/>
        <v>24426.488206953487</v>
      </c>
      <c r="Y159" s="27">
        <f t="shared" si="72"/>
        <v>10127.660136415338</v>
      </c>
      <c r="Z159" s="52">
        <f t="shared" si="68"/>
        <v>4177270.3181984713</v>
      </c>
    </row>
    <row r="160" spans="1:26" ht="12" customHeight="1" x14ac:dyDescent="0.35">
      <c r="C160" s="236"/>
      <c r="N160"/>
      <c r="O160"/>
      <c r="P160"/>
      <c r="Q160"/>
      <c r="R160"/>
      <c r="S160"/>
      <c r="T160" s="234">
        <f t="shared" si="69"/>
        <v>13</v>
      </c>
      <c r="U160" s="138">
        <v>151</v>
      </c>
      <c r="V160" s="139">
        <f t="shared" si="67"/>
        <v>151</v>
      </c>
      <c r="W160" s="27">
        <f t="shared" si="70"/>
        <v>4177270.3181984713</v>
      </c>
      <c r="X160" s="27">
        <f t="shared" si="71"/>
        <v>24367.410189491071</v>
      </c>
      <c r="Y160" s="27">
        <f t="shared" si="72"/>
        <v>10186.738153877757</v>
      </c>
      <c r="Z160" s="52">
        <f t="shared" si="68"/>
        <v>4167083.5800445937</v>
      </c>
    </row>
    <row r="161" spans="5:26" ht="12" customHeight="1" x14ac:dyDescent="0.35">
      <c r="E161" s="237"/>
      <c r="N161"/>
      <c r="O161"/>
      <c r="P161"/>
      <c r="Q161"/>
      <c r="R161"/>
      <c r="S161"/>
      <c r="T161" s="234">
        <f t="shared" si="69"/>
        <v>13</v>
      </c>
      <c r="U161" s="138">
        <v>152</v>
      </c>
      <c r="V161" s="139">
        <f t="shared" si="67"/>
        <v>152</v>
      </c>
      <c r="W161" s="27">
        <f t="shared" si="70"/>
        <v>4167083.5800445937</v>
      </c>
      <c r="X161" s="27">
        <f t="shared" si="71"/>
        <v>24307.987550260113</v>
      </c>
      <c r="Y161" s="27">
        <f t="shared" si="72"/>
        <v>10246.160793108713</v>
      </c>
      <c r="Z161" s="52">
        <f t="shared" si="68"/>
        <v>4156837.4192514848</v>
      </c>
    </row>
    <row r="162" spans="5:26" ht="12" customHeight="1" x14ac:dyDescent="0.35">
      <c r="E162" s="16"/>
      <c r="N162"/>
      <c r="O162"/>
      <c r="P162"/>
      <c r="Q162"/>
      <c r="R162"/>
      <c r="S162"/>
      <c r="T162" s="234">
        <f t="shared" si="69"/>
        <v>13</v>
      </c>
      <c r="U162" s="138">
        <v>153</v>
      </c>
      <c r="V162" s="139">
        <f t="shared" si="67"/>
        <v>153</v>
      </c>
      <c r="W162" s="27">
        <f t="shared" si="70"/>
        <v>4156837.4192514848</v>
      </c>
      <c r="X162" s="27">
        <f t="shared" si="71"/>
        <v>24248.218278966979</v>
      </c>
      <c r="Y162" s="27">
        <f t="shared" si="72"/>
        <v>10305.930064401848</v>
      </c>
      <c r="Z162" s="52">
        <f t="shared" si="68"/>
        <v>4146531.4891870827</v>
      </c>
    </row>
    <row r="163" spans="5:26" ht="12" customHeight="1" x14ac:dyDescent="0.35">
      <c r="N163"/>
      <c r="O163"/>
      <c r="P163"/>
      <c r="Q163"/>
      <c r="R163"/>
      <c r="S163"/>
      <c r="T163" s="234">
        <f t="shared" si="69"/>
        <v>13</v>
      </c>
      <c r="U163" s="138">
        <v>154</v>
      </c>
      <c r="V163" s="139">
        <f t="shared" si="67"/>
        <v>154</v>
      </c>
      <c r="W163" s="27">
        <f t="shared" si="70"/>
        <v>4146531.4891870827</v>
      </c>
      <c r="X163" s="27">
        <f t="shared" si="71"/>
        <v>24188.100353591304</v>
      </c>
      <c r="Y163" s="27">
        <f t="shared" si="72"/>
        <v>10366.047989777524</v>
      </c>
      <c r="Z163" s="52">
        <f t="shared" si="68"/>
        <v>4136165.441197305</v>
      </c>
    </row>
    <row r="164" spans="5:26" ht="12" customHeight="1" x14ac:dyDescent="0.35">
      <c r="N164"/>
      <c r="O164"/>
      <c r="P164"/>
      <c r="Q164"/>
      <c r="R164"/>
      <c r="S164"/>
      <c r="T164" s="234">
        <f t="shared" si="69"/>
        <v>13</v>
      </c>
      <c r="U164" s="138">
        <v>155</v>
      </c>
      <c r="V164" s="139">
        <f t="shared" si="67"/>
        <v>155</v>
      </c>
      <c r="W164" s="27">
        <f t="shared" si="70"/>
        <v>4136165.441197305</v>
      </c>
      <c r="X164" s="27">
        <f t="shared" si="71"/>
        <v>24127.6317403176</v>
      </c>
      <c r="Y164" s="27">
        <f t="shared" si="72"/>
        <v>10426.516603051228</v>
      </c>
      <c r="Z164" s="52">
        <f t="shared" si="68"/>
        <v>4125738.9245942538</v>
      </c>
    </row>
    <row r="165" spans="5:26" ht="12" customHeight="1" x14ac:dyDescent="0.35">
      <c r="N165"/>
      <c r="O165"/>
      <c r="P165"/>
      <c r="Q165"/>
      <c r="R165"/>
      <c r="S165"/>
      <c r="T165" s="234">
        <f t="shared" si="69"/>
        <v>13</v>
      </c>
      <c r="U165" s="138">
        <v>156</v>
      </c>
      <c r="V165" s="139">
        <f t="shared" si="67"/>
        <v>156</v>
      </c>
      <c r="W165" s="27">
        <f t="shared" si="70"/>
        <v>4125738.9245942538</v>
      </c>
      <c r="X165" s="27">
        <f t="shared" si="71"/>
        <v>24066.810393466469</v>
      </c>
      <c r="Y165" s="27">
        <f t="shared" si="72"/>
        <v>10487.337949902359</v>
      </c>
      <c r="Z165" s="52">
        <f t="shared" si="68"/>
        <v>4115251.5866443515</v>
      </c>
    </row>
    <row r="166" spans="5:26" ht="12" customHeight="1" x14ac:dyDescent="0.35">
      <c r="N166"/>
      <c r="O166"/>
      <c r="P166"/>
      <c r="Q166"/>
      <c r="R166"/>
      <c r="S166"/>
      <c r="T166" s="234">
        <f t="shared" si="69"/>
        <v>14</v>
      </c>
      <c r="U166" s="138">
        <v>157</v>
      </c>
      <c r="V166" s="139">
        <f t="shared" si="67"/>
        <v>157</v>
      </c>
      <c r="W166" s="27">
        <f t="shared" si="70"/>
        <v>4115251.5866443515</v>
      </c>
      <c r="X166" s="27">
        <f t="shared" si="71"/>
        <v>24005.634255425372</v>
      </c>
      <c r="Y166" s="27">
        <f t="shared" si="72"/>
        <v>10548.514087943455</v>
      </c>
      <c r="Z166" s="52">
        <f t="shared" si="68"/>
        <v>4104703.0725564081</v>
      </c>
    </row>
    <row r="167" spans="5:26" ht="12" customHeight="1" x14ac:dyDescent="0.35">
      <c r="N167"/>
      <c r="O167"/>
      <c r="P167"/>
      <c r="Q167"/>
      <c r="R167"/>
      <c r="S167"/>
      <c r="T167" s="234">
        <f t="shared" si="69"/>
        <v>14</v>
      </c>
      <c r="U167" s="138">
        <v>158</v>
      </c>
      <c r="V167" s="139">
        <f t="shared" si="67"/>
        <v>158</v>
      </c>
      <c r="W167" s="27">
        <f t="shared" si="70"/>
        <v>4104703.0725564081</v>
      </c>
      <c r="X167" s="27">
        <f t="shared" si="71"/>
        <v>23944.101256579033</v>
      </c>
      <c r="Y167" s="27">
        <f t="shared" si="72"/>
        <v>10610.047086789793</v>
      </c>
      <c r="Z167" s="52">
        <f t="shared" si="68"/>
        <v>4094093.0254696184</v>
      </c>
    </row>
    <row r="168" spans="5:26" ht="12" customHeight="1" x14ac:dyDescent="0.35">
      <c r="N168"/>
      <c r="O168"/>
      <c r="P168"/>
      <c r="Q168"/>
      <c r="R168"/>
      <c r="S168"/>
      <c r="T168" s="234">
        <f t="shared" si="69"/>
        <v>14</v>
      </c>
      <c r="U168" s="138">
        <v>159</v>
      </c>
      <c r="V168" s="139">
        <f t="shared" si="67"/>
        <v>159</v>
      </c>
      <c r="W168" s="27">
        <f t="shared" si="70"/>
        <v>4094093.0254696184</v>
      </c>
      <c r="X168" s="27">
        <f t="shared" si="71"/>
        <v>23882.209315239426</v>
      </c>
      <c r="Y168" s="27">
        <f t="shared" si="72"/>
        <v>10671.9390281294</v>
      </c>
      <c r="Z168" s="52">
        <f t="shared" si="68"/>
        <v>4083421.0864414889</v>
      </c>
    </row>
    <row r="169" spans="5:26" ht="12" customHeight="1" x14ac:dyDescent="0.35">
      <c r="N169"/>
      <c r="O169"/>
      <c r="P169"/>
      <c r="Q169"/>
      <c r="R169"/>
      <c r="S169"/>
      <c r="T169" s="234">
        <f t="shared" si="69"/>
        <v>14</v>
      </c>
      <c r="U169" s="138">
        <v>160</v>
      </c>
      <c r="V169" s="139">
        <f t="shared" si="67"/>
        <v>160</v>
      </c>
      <c r="W169" s="27">
        <f t="shared" si="70"/>
        <v>4083421.0864414889</v>
      </c>
      <c r="X169" s="27">
        <f t="shared" si="71"/>
        <v>23819.956337575339</v>
      </c>
      <c r="Y169" s="27">
        <f t="shared" si="72"/>
        <v>10734.192005793488</v>
      </c>
      <c r="Z169" s="52">
        <f t="shared" si="68"/>
        <v>4072686.8944356954</v>
      </c>
    </row>
    <row r="170" spans="5:26" ht="12" customHeight="1" x14ac:dyDescent="0.35">
      <c r="N170"/>
      <c r="O170"/>
      <c r="P170"/>
      <c r="Q170"/>
      <c r="R170"/>
      <c r="S170"/>
      <c r="T170" s="234">
        <f t="shared" si="69"/>
        <v>14</v>
      </c>
      <c r="U170" s="138">
        <v>161</v>
      </c>
      <c r="V170" s="139">
        <f t="shared" si="67"/>
        <v>161</v>
      </c>
      <c r="W170" s="27">
        <f t="shared" si="70"/>
        <v>4072686.8944356954</v>
      </c>
      <c r="X170" s="27">
        <f t="shared" si="71"/>
        <v>23757.340217541543</v>
      </c>
      <c r="Y170" s="27">
        <f t="shared" si="72"/>
        <v>10796.808125827283</v>
      </c>
      <c r="Z170" s="52">
        <f t="shared" si="68"/>
        <v>4061890.0863098679</v>
      </c>
    </row>
    <row r="171" spans="5:26" ht="12" customHeight="1" x14ac:dyDescent="0.35">
      <c r="N171"/>
      <c r="O171"/>
      <c r="P171"/>
      <c r="Q171"/>
      <c r="R171"/>
      <c r="S171"/>
      <c r="T171" s="234">
        <f t="shared" si="69"/>
        <v>14</v>
      </c>
      <c r="U171" s="138">
        <v>162</v>
      </c>
      <c r="V171" s="139">
        <f t="shared" si="67"/>
        <v>162</v>
      </c>
      <c r="W171" s="27">
        <f t="shared" si="70"/>
        <v>4061890.0863098679</v>
      </c>
      <c r="X171" s="27">
        <f t="shared" si="71"/>
        <v>23694.358836807551</v>
      </c>
      <c r="Y171" s="27">
        <f t="shared" si="72"/>
        <v>10859.789506561276</v>
      </c>
      <c r="Z171" s="52">
        <f t="shared" si="68"/>
        <v>4051030.2968033068</v>
      </c>
    </row>
    <row r="172" spans="5:26" ht="12" customHeight="1" x14ac:dyDescent="0.35">
      <c r="N172"/>
      <c r="O172"/>
      <c r="P172"/>
      <c r="Q172"/>
      <c r="R172"/>
      <c r="S172"/>
      <c r="T172" s="234">
        <f t="shared" si="69"/>
        <v>14</v>
      </c>
      <c r="U172" s="138">
        <v>163</v>
      </c>
      <c r="V172" s="139">
        <f t="shared" si="67"/>
        <v>163</v>
      </c>
      <c r="W172" s="27">
        <f t="shared" si="70"/>
        <v>4051030.2968033068</v>
      </c>
      <c r="X172" s="27">
        <f t="shared" si="71"/>
        <v>23631.010064685943</v>
      </c>
      <c r="Y172" s="27">
        <f t="shared" si="72"/>
        <v>10923.138278682884</v>
      </c>
      <c r="Z172" s="52">
        <f t="shared" si="68"/>
        <v>4040107.1585246241</v>
      </c>
    </row>
    <row r="173" spans="5:26" ht="12" customHeight="1" x14ac:dyDescent="0.35">
      <c r="N173"/>
      <c r="O173"/>
      <c r="P173"/>
      <c r="Q173"/>
      <c r="R173"/>
      <c r="S173"/>
      <c r="T173" s="234">
        <f t="shared" si="69"/>
        <v>14</v>
      </c>
      <c r="U173" s="138">
        <v>164</v>
      </c>
      <c r="V173" s="139">
        <f t="shared" si="67"/>
        <v>164</v>
      </c>
      <c r="W173" s="27">
        <f t="shared" si="70"/>
        <v>4040107.1585246241</v>
      </c>
      <c r="X173" s="27">
        <f t="shared" si="71"/>
        <v>23567.291758060295</v>
      </c>
      <c r="Y173" s="27">
        <f t="shared" si="72"/>
        <v>10986.856585308533</v>
      </c>
      <c r="Z173" s="52">
        <f t="shared" si="68"/>
        <v>4029120.3019393156</v>
      </c>
    </row>
    <row r="174" spans="5:26" ht="12" customHeight="1" x14ac:dyDescent="0.35">
      <c r="N174"/>
      <c r="O174"/>
      <c r="P174"/>
      <c r="Q174"/>
      <c r="R174"/>
      <c r="S174"/>
      <c r="T174" s="234">
        <f t="shared" si="69"/>
        <v>14</v>
      </c>
      <c r="U174" s="138">
        <v>165</v>
      </c>
      <c r="V174" s="139">
        <f t="shared" si="67"/>
        <v>165</v>
      </c>
      <c r="W174" s="27">
        <f t="shared" si="70"/>
        <v>4029120.3019393156</v>
      </c>
      <c r="X174" s="27">
        <f t="shared" si="71"/>
        <v>23503.201761312659</v>
      </c>
      <c r="Y174" s="27">
        <f t="shared" si="72"/>
        <v>11050.946582056167</v>
      </c>
      <c r="Z174" s="52">
        <f t="shared" si="68"/>
        <v>4018069.3553572595</v>
      </c>
    </row>
    <row r="175" spans="5:26" ht="12" customHeight="1" x14ac:dyDescent="0.35">
      <c r="N175"/>
      <c r="O175"/>
      <c r="P175"/>
      <c r="Q175"/>
      <c r="R175"/>
      <c r="S175"/>
      <c r="T175" s="234">
        <f t="shared" si="69"/>
        <v>14</v>
      </c>
      <c r="U175" s="138">
        <v>166</v>
      </c>
      <c r="V175" s="139">
        <f t="shared" si="67"/>
        <v>166</v>
      </c>
      <c r="W175" s="27">
        <f t="shared" si="70"/>
        <v>4018069.3553572595</v>
      </c>
      <c r="X175" s="27">
        <f t="shared" si="71"/>
        <v>23438.737906250666</v>
      </c>
      <c r="Y175" s="27">
        <f t="shared" si="72"/>
        <v>11115.41043711816</v>
      </c>
      <c r="Z175" s="52">
        <f t="shared" si="68"/>
        <v>4006953.9449201412</v>
      </c>
    </row>
    <row r="176" spans="5:26" ht="12" customHeight="1" x14ac:dyDescent="0.35">
      <c r="N176"/>
      <c r="O176"/>
      <c r="P176"/>
      <c r="Q176"/>
      <c r="R176"/>
      <c r="S176"/>
      <c r="T176" s="234">
        <f t="shared" si="69"/>
        <v>14</v>
      </c>
      <c r="U176" s="138">
        <v>167</v>
      </c>
      <c r="V176" s="139">
        <f t="shared" si="67"/>
        <v>167</v>
      </c>
      <c r="W176" s="27">
        <f t="shared" si="70"/>
        <v>4006953.9449201412</v>
      </c>
      <c r="X176" s="27">
        <f t="shared" si="71"/>
        <v>23373.898012034144</v>
      </c>
      <c r="Y176" s="27">
        <f t="shared" si="72"/>
        <v>11180.250331334682</v>
      </c>
      <c r="Z176" s="52">
        <f t="shared" si="68"/>
        <v>3995773.6945888065</v>
      </c>
    </row>
    <row r="177" spans="14:26" ht="12" customHeight="1" x14ac:dyDescent="0.35">
      <c r="N177"/>
      <c r="O177"/>
      <c r="P177"/>
      <c r="Q177"/>
      <c r="R177"/>
      <c r="S177"/>
      <c r="T177" s="234">
        <f t="shared" si="69"/>
        <v>14</v>
      </c>
      <c r="U177" s="138">
        <v>168</v>
      </c>
      <c r="V177" s="139">
        <f t="shared" si="67"/>
        <v>168</v>
      </c>
      <c r="W177" s="27">
        <f t="shared" si="70"/>
        <v>3995773.6945888065</v>
      </c>
      <c r="X177" s="27">
        <f t="shared" si="71"/>
        <v>23308.679885101359</v>
      </c>
      <c r="Y177" s="27">
        <f t="shared" si="72"/>
        <v>11245.468458267469</v>
      </c>
      <c r="Z177" s="52">
        <f t="shared" si="68"/>
        <v>3984528.2261305391</v>
      </c>
    </row>
    <row r="178" spans="14:26" ht="12" customHeight="1" x14ac:dyDescent="0.35">
      <c r="N178"/>
      <c r="O178"/>
      <c r="P178"/>
      <c r="Q178"/>
      <c r="R178"/>
      <c r="S178"/>
      <c r="T178" s="234">
        <f t="shared" si="69"/>
        <v>15</v>
      </c>
      <c r="U178" s="138">
        <v>169</v>
      </c>
      <c r="V178" s="139">
        <f t="shared" si="67"/>
        <v>169</v>
      </c>
      <c r="W178" s="27">
        <f t="shared" si="70"/>
        <v>3984528.2261305391</v>
      </c>
      <c r="X178" s="27">
        <f t="shared" si="71"/>
        <v>23243.081319094799</v>
      </c>
      <c r="Y178" s="27">
        <f t="shared" si="72"/>
        <v>11311.067024274027</v>
      </c>
      <c r="Z178" s="52">
        <f t="shared" si="68"/>
        <v>3973217.1591062653</v>
      </c>
    </row>
    <row r="179" spans="14:26" ht="12" customHeight="1" x14ac:dyDescent="0.35">
      <c r="N179"/>
      <c r="O179"/>
      <c r="P179"/>
      <c r="Q179"/>
      <c r="R179"/>
      <c r="S179"/>
      <c r="T179" s="234">
        <f t="shared" si="69"/>
        <v>15</v>
      </c>
      <c r="U179" s="138">
        <v>170</v>
      </c>
      <c r="V179" s="139">
        <f t="shared" si="67"/>
        <v>170</v>
      </c>
      <c r="W179" s="27">
        <f t="shared" si="70"/>
        <v>3973217.1591062653</v>
      </c>
      <c r="X179" s="27">
        <f t="shared" si="71"/>
        <v>23177.100094786532</v>
      </c>
      <c r="Y179" s="27">
        <f t="shared" si="72"/>
        <v>11377.048248582294</v>
      </c>
      <c r="Z179" s="52">
        <f t="shared" si="68"/>
        <v>3961840.1108576828</v>
      </c>
    </row>
    <row r="180" spans="14:26" ht="12" customHeight="1" x14ac:dyDescent="0.35">
      <c r="N180"/>
      <c r="O180"/>
      <c r="P180"/>
      <c r="Q180"/>
      <c r="R180"/>
      <c r="S180"/>
      <c r="T180" s="234">
        <f t="shared" si="69"/>
        <v>15</v>
      </c>
      <c r="U180" s="138">
        <v>171</v>
      </c>
      <c r="V180" s="139">
        <f t="shared" si="67"/>
        <v>171</v>
      </c>
      <c r="W180" s="27">
        <f t="shared" si="70"/>
        <v>3961840.1108576828</v>
      </c>
      <c r="X180" s="27">
        <f t="shared" si="71"/>
        <v>23110.733980003133</v>
      </c>
      <c r="Y180" s="27">
        <f t="shared" si="72"/>
        <v>11443.414363365691</v>
      </c>
      <c r="Z180" s="52">
        <f t="shared" si="68"/>
        <v>3950396.6964943171</v>
      </c>
    </row>
    <row r="181" spans="14:26" ht="12" customHeight="1" x14ac:dyDescent="0.35">
      <c r="N181"/>
      <c r="O181"/>
      <c r="P181"/>
      <c r="Q181"/>
      <c r="R181"/>
      <c r="S181"/>
      <c r="T181" s="234">
        <f t="shared" si="69"/>
        <v>15</v>
      </c>
      <c r="U181" s="138">
        <v>172</v>
      </c>
      <c r="V181" s="139">
        <f t="shared" si="67"/>
        <v>172</v>
      </c>
      <c r="W181" s="27">
        <f t="shared" si="70"/>
        <v>3950396.6964943171</v>
      </c>
      <c r="X181" s="27">
        <f t="shared" si="71"/>
        <v>23043.980729550171</v>
      </c>
      <c r="Y181" s="27">
        <f t="shared" si="72"/>
        <v>11510.167613818656</v>
      </c>
      <c r="Z181" s="52">
        <f t="shared" si="68"/>
        <v>3938886.5288804984</v>
      </c>
    </row>
    <row r="182" spans="14:26" ht="12" customHeight="1" x14ac:dyDescent="0.35">
      <c r="N182"/>
      <c r="O182"/>
      <c r="P182"/>
      <c r="Q182"/>
      <c r="R182"/>
      <c r="S182"/>
      <c r="T182" s="234">
        <f t="shared" si="69"/>
        <v>15</v>
      </c>
      <c r="U182" s="138">
        <v>173</v>
      </c>
      <c r="V182" s="139">
        <f t="shared" si="67"/>
        <v>173</v>
      </c>
      <c r="W182" s="27">
        <f t="shared" si="70"/>
        <v>3938886.5288804984</v>
      </c>
      <c r="X182" s="27">
        <f t="shared" si="71"/>
        <v>22976.838085136224</v>
      </c>
      <c r="Y182" s="27">
        <f t="shared" si="72"/>
        <v>11577.310258232601</v>
      </c>
      <c r="Z182" s="52">
        <f t="shared" si="68"/>
        <v>3927309.2186222658</v>
      </c>
    </row>
    <row r="183" spans="14:26" ht="12" customHeight="1" x14ac:dyDescent="0.35">
      <c r="N183"/>
      <c r="O183"/>
      <c r="P183"/>
      <c r="Q183"/>
      <c r="R183"/>
      <c r="S183"/>
      <c r="T183" s="234">
        <f t="shared" si="69"/>
        <v>15</v>
      </c>
      <c r="U183" s="138">
        <v>174</v>
      </c>
      <c r="V183" s="139">
        <f t="shared" si="67"/>
        <v>174</v>
      </c>
      <c r="W183" s="27">
        <f t="shared" si="70"/>
        <v>3927309.2186222658</v>
      </c>
      <c r="X183" s="27">
        <f t="shared" si="71"/>
        <v>22909.303775296539</v>
      </c>
      <c r="Y183" s="27">
        <f t="shared" si="72"/>
        <v>11644.844568072289</v>
      </c>
      <c r="Z183" s="52">
        <f t="shared" si="68"/>
        <v>3915664.3740541935</v>
      </c>
    </row>
    <row r="184" spans="14:26" ht="12" customHeight="1" x14ac:dyDescent="0.35">
      <c r="N184"/>
      <c r="O184"/>
      <c r="P184"/>
      <c r="Q184"/>
      <c r="R184"/>
      <c r="S184"/>
      <c r="T184" s="234">
        <f t="shared" si="69"/>
        <v>15</v>
      </c>
      <c r="U184" s="138">
        <v>175</v>
      </c>
      <c r="V184" s="139">
        <f t="shared" si="67"/>
        <v>175</v>
      </c>
      <c r="W184" s="27">
        <f t="shared" si="70"/>
        <v>3915664.3740541935</v>
      </c>
      <c r="X184" s="27">
        <f t="shared" si="71"/>
        <v>22841.375515316115</v>
      </c>
      <c r="Y184" s="27">
        <f t="shared" si="72"/>
        <v>11712.772828052712</v>
      </c>
      <c r="Z184" s="52">
        <f t="shared" si="68"/>
        <v>3903951.6012261407</v>
      </c>
    </row>
    <row r="185" spans="14:26" ht="12" customHeight="1" x14ac:dyDescent="0.35">
      <c r="N185"/>
      <c r="O185"/>
      <c r="P185"/>
      <c r="Q185"/>
      <c r="R185"/>
      <c r="S185"/>
      <c r="T185" s="234">
        <f t="shared" si="69"/>
        <v>15</v>
      </c>
      <c r="U185" s="138">
        <v>176</v>
      </c>
      <c r="V185" s="139">
        <f t="shared" si="67"/>
        <v>176</v>
      </c>
      <c r="W185" s="27">
        <f t="shared" si="70"/>
        <v>3903951.6012261407</v>
      </c>
      <c r="X185" s="27">
        <f t="shared" si="71"/>
        <v>22773.051007152473</v>
      </c>
      <c r="Y185" s="27">
        <f t="shared" si="72"/>
        <v>11781.097336216353</v>
      </c>
      <c r="Z185" s="52">
        <f t="shared" si="68"/>
        <v>3892170.5038899244</v>
      </c>
    </row>
    <row r="186" spans="14:26" ht="12" customHeight="1" x14ac:dyDescent="0.35">
      <c r="N186"/>
      <c r="O186"/>
      <c r="P186"/>
      <c r="Q186"/>
      <c r="R186"/>
      <c r="S186"/>
      <c r="T186" s="234">
        <f t="shared" si="69"/>
        <v>15</v>
      </c>
      <c r="U186" s="138">
        <v>177</v>
      </c>
      <c r="V186" s="139">
        <f t="shared" si="67"/>
        <v>177</v>
      </c>
      <c r="W186" s="27">
        <f t="shared" si="70"/>
        <v>3892170.5038899244</v>
      </c>
      <c r="X186" s="27">
        <f t="shared" si="71"/>
        <v>22704.327939357878</v>
      </c>
      <c r="Y186" s="27">
        <f t="shared" si="72"/>
        <v>11849.820404010947</v>
      </c>
      <c r="Z186" s="52">
        <f t="shared" si="68"/>
        <v>3880320.6834859136</v>
      </c>
    </row>
    <row r="187" spans="14:26" ht="12" customHeight="1" x14ac:dyDescent="0.35">
      <c r="N187"/>
      <c r="O187"/>
      <c r="P187"/>
      <c r="Q187"/>
      <c r="R187"/>
      <c r="S187"/>
      <c r="T187" s="234">
        <f t="shared" si="69"/>
        <v>15</v>
      </c>
      <c r="U187" s="138">
        <v>178</v>
      </c>
      <c r="V187" s="139">
        <f t="shared" si="67"/>
        <v>178</v>
      </c>
      <c r="W187" s="27">
        <f t="shared" si="70"/>
        <v>3880320.6834859136</v>
      </c>
      <c r="X187" s="27">
        <f t="shared" si="71"/>
        <v>22635.20398700115</v>
      </c>
      <c r="Y187" s="27">
        <f t="shared" si="72"/>
        <v>11918.944356367678</v>
      </c>
      <c r="Z187" s="52">
        <f t="shared" si="68"/>
        <v>3868401.7391295461</v>
      </c>
    </row>
    <row r="188" spans="14:26" ht="12" customHeight="1" x14ac:dyDescent="0.35">
      <c r="N188"/>
      <c r="O188"/>
      <c r="P188"/>
      <c r="Q188"/>
      <c r="R188"/>
      <c r="S188"/>
      <c r="T188" s="234">
        <f t="shared" si="69"/>
        <v>15</v>
      </c>
      <c r="U188" s="138">
        <v>179</v>
      </c>
      <c r="V188" s="139">
        <f t="shared" si="67"/>
        <v>179</v>
      </c>
      <c r="W188" s="27">
        <f t="shared" si="70"/>
        <v>3868401.7391295461</v>
      </c>
      <c r="X188" s="27">
        <f t="shared" si="71"/>
        <v>22565.676811589005</v>
      </c>
      <c r="Y188" s="27">
        <f t="shared" si="72"/>
        <v>11988.471531779822</v>
      </c>
      <c r="Z188" s="52">
        <f t="shared" si="68"/>
        <v>3856413.2675977661</v>
      </c>
    </row>
    <row r="189" spans="14:26" ht="12" customHeight="1" x14ac:dyDescent="0.35">
      <c r="N189"/>
      <c r="O189"/>
      <c r="P189"/>
      <c r="Q189"/>
      <c r="R189"/>
      <c r="S189"/>
      <c r="T189" s="234">
        <f t="shared" si="69"/>
        <v>15</v>
      </c>
      <c r="U189" s="138">
        <v>180</v>
      </c>
      <c r="V189" s="139">
        <f t="shared" si="67"/>
        <v>180</v>
      </c>
      <c r="W189" s="27">
        <f t="shared" si="70"/>
        <v>3856413.2675977661</v>
      </c>
      <c r="X189" s="27">
        <f t="shared" si="71"/>
        <v>22495.744060986955</v>
      </c>
      <c r="Y189" s="27">
        <f t="shared" si="72"/>
        <v>12058.404282381871</v>
      </c>
      <c r="Z189" s="52">
        <f t="shared" si="68"/>
        <v>3844354.8633153844</v>
      </c>
    </row>
    <row r="190" spans="14:26" ht="12" customHeight="1" x14ac:dyDescent="0.35">
      <c r="N190"/>
      <c r="O190"/>
      <c r="P190"/>
      <c r="Q190"/>
      <c r="R190"/>
      <c r="S190"/>
      <c r="T190" s="234">
        <f t="shared" si="69"/>
        <v>16</v>
      </c>
      <c r="U190" s="138">
        <v>181</v>
      </c>
      <c r="V190" s="139">
        <f t="shared" si="67"/>
        <v>181</v>
      </c>
      <c r="W190" s="27">
        <f t="shared" si="70"/>
        <v>3844354.8633153844</v>
      </c>
      <c r="X190" s="27">
        <f t="shared" si="71"/>
        <v>22425.403369339729</v>
      </c>
      <c r="Y190" s="27">
        <f t="shared" si="72"/>
        <v>12128.744974029099</v>
      </c>
      <c r="Z190" s="52">
        <f t="shared" si="68"/>
        <v>3832226.1183413551</v>
      </c>
    </row>
    <row r="191" spans="14:26" ht="12" customHeight="1" x14ac:dyDescent="0.35">
      <c r="N191"/>
      <c r="O191"/>
      <c r="P191"/>
      <c r="Q191"/>
      <c r="R191"/>
      <c r="S191"/>
      <c r="T191" s="234">
        <f t="shared" si="69"/>
        <v>16</v>
      </c>
      <c r="U191" s="138">
        <v>182</v>
      </c>
      <c r="V191" s="139">
        <f t="shared" si="67"/>
        <v>182</v>
      </c>
      <c r="W191" s="27">
        <f t="shared" si="70"/>
        <v>3832226.1183413551</v>
      </c>
      <c r="X191" s="27">
        <f t="shared" si="71"/>
        <v>22354.652356991224</v>
      </c>
      <c r="Y191" s="27">
        <f t="shared" si="72"/>
        <v>12199.495986377602</v>
      </c>
      <c r="Z191" s="52">
        <f t="shared" si="68"/>
        <v>3820026.6223549773</v>
      </c>
    </row>
    <row r="192" spans="14:26" ht="12" customHeight="1" x14ac:dyDescent="0.35">
      <c r="N192"/>
      <c r="O192"/>
      <c r="P192"/>
      <c r="Q192"/>
      <c r="R192"/>
      <c r="S192"/>
      <c r="T192" s="234">
        <f t="shared" si="69"/>
        <v>16</v>
      </c>
      <c r="U192" s="138">
        <v>183</v>
      </c>
      <c r="V192" s="139">
        <f t="shared" si="67"/>
        <v>183</v>
      </c>
      <c r="W192" s="27">
        <f t="shared" si="70"/>
        <v>3820026.6223549773</v>
      </c>
      <c r="X192" s="27">
        <f t="shared" si="71"/>
        <v>22283.488630404019</v>
      </c>
      <c r="Y192" s="27">
        <f t="shared" si="72"/>
        <v>12270.659712964805</v>
      </c>
      <c r="Z192" s="52">
        <f t="shared" si="68"/>
        <v>3807755.9626420126</v>
      </c>
    </row>
    <row r="193" spans="14:26" ht="12" customHeight="1" x14ac:dyDescent="0.35">
      <c r="N193"/>
      <c r="O193"/>
      <c r="P193"/>
      <c r="Q193"/>
      <c r="R193"/>
      <c r="S193"/>
      <c r="T193" s="234">
        <f t="shared" si="69"/>
        <v>16</v>
      </c>
      <c r="U193" s="138">
        <v>184</v>
      </c>
      <c r="V193" s="139">
        <f t="shared" si="67"/>
        <v>184</v>
      </c>
      <c r="W193" s="27">
        <f t="shared" si="70"/>
        <v>3807755.9626420126</v>
      </c>
      <c r="X193" s="27">
        <f t="shared" si="71"/>
        <v>22211.909782078394</v>
      </c>
      <c r="Y193" s="27">
        <f t="shared" si="72"/>
        <v>12342.238561290433</v>
      </c>
      <c r="Z193" s="52">
        <f t="shared" si="68"/>
        <v>3795413.7240807223</v>
      </c>
    </row>
    <row r="194" spans="14:26" ht="12" customHeight="1" x14ac:dyDescent="0.35">
      <c r="N194"/>
      <c r="O194"/>
      <c r="P194"/>
      <c r="Q194"/>
      <c r="R194"/>
      <c r="S194"/>
      <c r="T194" s="234">
        <f t="shared" si="69"/>
        <v>16</v>
      </c>
      <c r="U194" s="138">
        <v>185</v>
      </c>
      <c r="V194" s="139">
        <f t="shared" si="67"/>
        <v>185</v>
      </c>
      <c r="W194" s="27">
        <f t="shared" si="70"/>
        <v>3795413.7240807223</v>
      </c>
      <c r="X194" s="27">
        <f t="shared" si="71"/>
        <v>22139.913390470865</v>
      </c>
      <c r="Y194" s="27">
        <f t="shared" si="72"/>
        <v>12414.234952897961</v>
      </c>
      <c r="Z194" s="52">
        <f t="shared" si="68"/>
        <v>3782999.4891278245</v>
      </c>
    </row>
    <row r="195" spans="14:26" ht="12" customHeight="1" x14ac:dyDescent="0.35">
      <c r="N195"/>
      <c r="O195"/>
      <c r="P195"/>
      <c r="Q195"/>
      <c r="R195"/>
      <c r="S195"/>
      <c r="T195" s="234">
        <f t="shared" si="69"/>
        <v>16</v>
      </c>
      <c r="U195" s="138">
        <v>186</v>
      </c>
      <c r="V195" s="139">
        <f t="shared" si="67"/>
        <v>186</v>
      </c>
      <c r="W195" s="27">
        <f t="shared" si="70"/>
        <v>3782999.4891278245</v>
      </c>
      <c r="X195" s="27">
        <f t="shared" si="71"/>
        <v>22067.497019912291</v>
      </c>
      <c r="Y195" s="27">
        <f t="shared" si="72"/>
        <v>12486.651323456535</v>
      </c>
      <c r="Z195" s="52">
        <f t="shared" si="68"/>
        <v>3770512.8378043682</v>
      </c>
    </row>
    <row r="196" spans="14:26" ht="12" customHeight="1" x14ac:dyDescent="0.35">
      <c r="N196"/>
      <c r="O196"/>
      <c r="P196"/>
      <c r="Q196"/>
      <c r="R196"/>
      <c r="S196"/>
      <c r="T196" s="234">
        <f t="shared" si="69"/>
        <v>16</v>
      </c>
      <c r="U196" s="138">
        <v>187</v>
      </c>
      <c r="V196" s="139">
        <f t="shared" si="67"/>
        <v>187</v>
      </c>
      <c r="W196" s="27">
        <f t="shared" si="70"/>
        <v>3770512.8378043682</v>
      </c>
      <c r="X196" s="27">
        <f t="shared" si="71"/>
        <v>21994.658220525467</v>
      </c>
      <c r="Y196" s="27">
        <f t="shared" si="72"/>
        <v>12559.490122843361</v>
      </c>
      <c r="Z196" s="52">
        <f t="shared" si="68"/>
        <v>3757953.3476815247</v>
      </c>
    </row>
    <row r="197" spans="14:26" ht="12" customHeight="1" x14ac:dyDescent="0.35">
      <c r="N197"/>
      <c r="O197"/>
      <c r="P197"/>
      <c r="Q197"/>
      <c r="R197"/>
      <c r="S197"/>
      <c r="T197" s="234">
        <f t="shared" si="69"/>
        <v>16</v>
      </c>
      <c r="U197" s="138">
        <v>188</v>
      </c>
      <c r="V197" s="139">
        <f t="shared" si="67"/>
        <v>188</v>
      </c>
      <c r="W197" s="27">
        <f t="shared" si="70"/>
        <v>3757953.3476815247</v>
      </c>
      <c r="X197" s="27">
        <f t="shared" si="71"/>
        <v>21921.394528142213</v>
      </c>
      <c r="Y197" s="27">
        <f t="shared" si="72"/>
        <v>12632.753815226615</v>
      </c>
      <c r="Z197" s="52">
        <f t="shared" si="68"/>
        <v>3745320.593866298</v>
      </c>
    </row>
    <row r="198" spans="14:26" ht="12" customHeight="1" x14ac:dyDescent="0.35">
      <c r="N198"/>
      <c r="O198"/>
      <c r="P198"/>
      <c r="Q198"/>
      <c r="R198"/>
      <c r="S198"/>
      <c r="T198" s="234">
        <f t="shared" si="69"/>
        <v>16</v>
      </c>
      <c r="U198" s="138">
        <v>189</v>
      </c>
      <c r="V198" s="139">
        <f t="shared" si="67"/>
        <v>189</v>
      </c>
      <c r="W198" s="27">
        <f t="shared" si="70"/>
        <v>3745320.593866298</v>
      </c>
      <c r="X198" s="27">
        <f t="shared" si="71"/>
        <v>21847.703464220056</v>
      </c>
      <c r="Y198" s="27">
        <f t="shared" si="72"/>
        <v>12706.44487914877</v>
      </c>
      <c r="Z198" s="52">
        <f t="shared" si="68"/>
        <v>3732614.1489871494</v>
      </c>
    </row>
    <row r="199" spans="14:26" ht="12" customHeight="1" x14ac:dyDescent="0.35">
      <c r="N199"/>
      <c r="O199"/>
      <c r="P199"/>
      <c r="Q199"/>
      <c r="R199"/>
      <c r="S199"/>
      <c r="T199" s="234">
        <f t="shared" si="69"/>
        <v>16</v>
      </c>
      <c r="U199" s="138">
        <v>190</v>
      </c>
      <c r="V199" s="139">
        <f t="shared" si="67"/>
        <v>190</v>
      </c>
      <c r="W199" s="27">
        <f t="shared" si="70"/>
        <v>3732614.1489871494</v>
      </c>
      <c r="X199" s="27">
        <f t="shared" si="71"/>
        <v>21773.582535758356</v>
      </c>
      <c r="Y199" s="27">
        <f t="shared" si="72"/>
        <v>12780.56580761047</v>
      </c>
      <c r="Z199" s="52">
        <f t="shared" si="68"/>
        <v>3719833.5831795391</v>
      </c>
    </row>
    <row r="200" spans="14:26" ht="12" customHeight="1" x14ac:dyDescent="0.35">
      <c r="N200"/>
      <c r="O200"/>
      <c r="P200"/>
      <c r="Q200"/>
      <c r="R200"/>
      <c r="S200"/>
      <c r="T200" s="234">
        <f t="shared" si="69"/>
        <v>16</v>
      </c>
      <c r="U200" s="138">
        <v>191</v>
      </c>
      <c r="V200" s="139">
        <f t="shared" si="67"/>
        <v>191</v>
      </c>
      <c r="W200" s="27">
        <f t="shared" si="70"/>
        <v>3719833.5831795391</v>
      </c>
      <c r="X200" s="27">
        <f t="shared" si="71"/>
        <v>21699.029235213959</v>
      </c>
      <c r="Y200" s="27">
        <f t="shared" si="72"/>
        <v>12855.119108154866</v>
      </c>
      <c r="Z200" s="52">
        <f t="shared" si="68"/>
        <v>3706978.4640713842</v>
      </c>
    </row>
    <row r="201" spans="14:26" ht="12" customHeight="1" x14ac:dyDescent="0.35">
      <c r="N201"/>
      <c r="O201"/>
      <c r="P201"/>
      <c r="Q201"/>
      <c r="R201"/>
      <c r="S201"/>
      <c r="T201" s="234">
        <f t="shared" si="69"/>
        <v>16</v>
      </c>
      <c r="U201" s="138">
        <v>192</v>
      </c>
      <c r="V201" s="139">
        <f t="shared" si="67"/>
        <v>192</v>
      </c>
      <c r="W201" s="27">
        <f t="shared" si="70"/>
        <v>3706978.4640713842</v>
      </c>
      <c r="X201" s="27">
        <f t="shared" si="71"/>
        <v>21624.041040416389</v>
      </c>
      <c r="Y201" s="27">
        <f t="shared" si="72"/>
        <v>12930.107302952438</v>
      </c>
      <c r="Z201" s="52">
        <f t="shared" si="68"/>
        <v>3694048.3567684316</v>
      </c>
    </row>
    <row r="202" spans="14:26" ht="12" customHeight="1" x14ac:dyDescent="0.35">
      <c r="N202"/>
      <c r="O202"/>
      <c r="P202"/>
      <c r="Q202"/>
      <c r="R202"/>
      <c r="S202"/>
      <c r="T202" s="234">
        <f t="shared" si="69"/>
        <v>17</v>
      </c>
      <c r="U202" s="138">
        <v>193</v>
      </c>
      <c r="V202" s="139">
        <f t="shared" ref="V202:V265" si="81">U202</f>
        <v>193</v>
      </c>
      <c r="W202" s="27">
        <f t="shared" si="70"/>
        <v>3694048.3567684316</v>
      </c>
      <c r="X202" s="27">
        <f t="shared" si="71"/>
        <v>21548.615414482498</v>
      </c>
      <c r="Y202" s="27">
        <f t="shared" si="72"/>
        <v>13005.532928886327</v>
      </c>
      <c r="Z202" s="52">
        <f t="shared" ref="Z202:Z265" si="82">W202-Y202</f>
        <v>3681042.8238395452</v>
      </c>
    </row>
    <row r="203" spans="14:26" ht="12" customHeight="1" x14ac:dyDescent="0.35">
      <c r="N203"/>
      <c r="O203"/>
      <c r="P203"/>
      <c r="Q203"/>
      <c r="R203"/>
      <c r="S203"/>
      <c r="T203" s="234">
        <f t="shared" ref="T203:T266" si="83">ROUNDUP(U203/12,0)</f>
        <v>17</v>
      </c>
      <c r="U203" s="138">
        <v>194</v>
      </c>
      <c r="V203" s="139">
        <f t="shared" si="81"/>
        <v>194</v>
      </c>
      <c r="W203" s="27">
        <f t="shared" ref="W203:W266" si="84">Z202</f>
        <v>3681042.8238395452</v>
      </c>
      <c r="X203" s="27">
        <f t="shared" ref="X203:X266" si="85">IF(ROUND(W203,0)=0,0,$D$11/12-Y203)</f>
        <v>21472.749805730666</v>
      </c>
      <c r="Y203" s="27">
        <f t="shared" ref="Y203:Y266" si="86">IFERROR(-PPMT($E$10,V203,$E$9,$E$6),0)</f>
        <v>13081.398537638161</v>
      </c>
      <c r="Z203" s="52">
        <f t="shared" si="82"/>
        <v>3667961.4253019071</v>
      </c>
    </row>
    <row r="204" spans="14:26" ht="12" customHeight="1" x14ac:dyDescent="0.35">
      <c r="N204"/>
      <c r="O204"/>
      <c r="P204"/>
      <c r="Q204"/>
      <c r="R204"/>
      <c r="S204"/>
      <c r="T204" s="234">
        <f t="shared" si="83"/>
        <v>17</v>
      </c>
      <c r="U204" s="138">
        <v>195</v>
      </c>
      <c r="V204" s="139">
        <f t="shared" si="81"/>
        <v>195</v>
      </c>
      <c r="W204" s="27">
        <f t="shared" si="84"/>
        <v>3667961.4253019071</v>
      </c>
      <c r="X204" s="27">
        <f t="shared" si="85"/>
        <v>21396.441647594442</v>
      </c>
      <c r="Y204" s="27">
        <f t="shared" si="86"/>
        <v>13157.706695774385</v>
      </c>
      <c r="Z204" s="52">
        <f t="shared" si="82"/>
        <v>3654803.7186061325</v>
      </c>
    </row>
    <row r="205" spans="14:26" ht="12" customHeight="1" x14ac:dyDescent="0.35">
      <c r="N205"/>
      <c r="O205"/>
      <c r="P205"/>
      <c r="Q205"/>
      <c r="R205"/>
      <c r="S205"/>
      <c r="T205" s="234">
        <f t="shared" si="83"/>
        <v>17</v>
      </c>
      <c r="U205" s="138">
        <v>196</v>
      </c>
      <c r="V205" s="139">
        <f t="shared" si="81"/>
        <v>196</v>
      </c>
      <c r="W205" s="27">
        <f t="shared" si="84"/>
        <v>3654803.7186061325</v>
      </c>
      <c r="X205" s="27">
        <f t="shared" si="85"/>
        <v>21319.688358535757</v>
      </c>
      <c r="Y205" s="27">
        <f t="shared" si="86"/>
        <v>13234.459984833069</v>
      </c>
      <c r="Z205" s="52">
        <f t="shared" si="82"/>
        <v>3641569.2586212996</v>
      </c>
    </row>
    <row r="206" spans="14:26" ht="12" customHeight="1" x14ac:dyDescent="0.35">
      <c r="N206"/>
      <c r="O206"/>
      <c r="P206"/>
      <c r="Q206"/>
      <c r="R206"/>
      <c r="S206"/>
      <c r="T206" s="234">
        <f t="shared" si="83"/>
        <v>17</v>
      </c>
      <c r="U206" s="138">
        <v>197</v>
      </c>
      <c r="V206" s="139">
        <f t="shared" si="81"/>
        <v>197</v>
      </c>
      <c r="W206" s="27">
        <f t="shared" si="84"/>
        <v>3641569.2586212996</v>
      </c>
      <c r="X206" s="27">
        <f t="shared" si="85"/>
        <v>21242.487341957567</v>
      </c>
      <c r="Y206" s="27">
        <f t="shared" si="86"/>
        <v>13311.661001411261</v>
      </c>
      <c r="Z206" s="52">
        <f t="shared" si="82"/>
        <v>3628257.5976198884</v>
      </c>
    </row>
    <row r="207" spans="14:26" ht="12" customHeight="1" x14ac:dyDescent="0.35">
      <c r="N207"/>
      <c r="O207"/>
      <c r="P207"/>
      <c r="Q207"/>
      <c r="R207"/>
      <c r="S207"/>
      <c r="T207" s="234">
        <f t="shared" si="83"/>
        <v>17</v>
      </c>
      <c r="U207" s="138">
        <v>198</v>
      </c>
      <c r="V207" s="139">
        <f t="shared" si="81"/>
        <v>198</v>
      </c>
      <c r="W207" s="27">
        <f t="shared" si="84"/>
        <v>3628257.5976198884</v>
      </c>
      <c r="X207" s="27">
        <f t="shared" si="85"/>
        <v>21164.835986115999</v>
      </c>
      <c r="Y207" s="27">
        <f t="shared" si="86"/>
        <v>13389.312357252826</v>
      </c>
      <c r="Z207" s="52">
        <f t="shared" si="82"/>
        <v>3614868.2852626354</v>
      </c>
    </row>
    <row r="208" spans="14:26" ht="12" customHeight="1" x14ac:dyDescent="0.35">
      <c r="N208"/>
      <c r="O208"/>
      <c r="P208"/>
      <c r="Q208"/>
      <c r="R208"/>
      <c r="S208"/>
      <c r="T208" s="234">
        <f t="shared" si="83"/>
        <v>17</v>
      </c>
      <c r="U208" s="138">
        <v>199</v>
      </c>
      <c r="V208" s="139">
        <f t="shared" si="81"/>
        <v>199</v>
      </c>
      <c r="W208" s="27">
        <f t="shared" si="84"/>
        <v>3614868.2852626354</v>
      </c>
      <c r="X208" s="27">
        <f t="shared" si="85"/>
        <v>21086.731664032024</v>
      </c>
      <c r="Y208" s="27">
        <f t="shared" si="86"/>
        <v>13467.416679336802</v>
      </c>
      <c r="Z208" s="52">
        <f t="shared" si="82"/>
        <v>3601400.8685832988</v>
      </c>
    </row>
    <row r="209" spans="14:26" ht="12" customHeight="1" x14ac:dyDescent="0.35">
      <c r="N209"/>
      <c r="O209"/>
      <c r="P209"/>
      <c r="Q209"/>
      <c r="R209"/>
      <c r="S209"/>
      <c r="T209" s="234">
        <f t="shared" si="83"/>
        <v>17</v>
      </c>
      <c r="U209" s="138">
        <v>200</v>
      </c>
      <c r="V209" s="139">
        <f t="shared" si="81"/>
        <v>200</v>
      </c>
      <c r="W209" s="27">
        <f t="shared" si="84"/>
        <v>3601400.8685832988</v>
      </c>
      <c r="X209" s="27">
        <f t="shared" si="85"/>
        <v>21008.17173340256</v>
      </c>
      <c r="Y209" s="27">
        <f t="shared" si="86"/>
        <v>13545.976609966268</v>
      </c>
      <c r="Z209" s="52">
        <f t="shared" si="82"/>
        <v>3587854.8919733325</v>
      </c>
    </row>
    <row r="210" spans="14:26" ht="12" customHeight="1" x14ac:dyDescent="0.35">
      <c r="N210"/>
      <c r="O210"/>
      <c r="P210"/>
      <c r="Q210"/>
      <c r="R210"/>
      <c r="S210"/>
      <c r="T210" s="234">
        <f t="shared" si="83"/>
        <v>17</v>
      </c>
      <c r="U210" s="138">
        <v>201</v>
      </c>
      <c r="V210" s="139">
        <f t="shared" si="81"/>
        <v>201</v>
      </c>
      <c r="W210" s="27">
        <f t="shared" si="84"/>
        <v>3587854.8919733325</v>
      </c>
      <c r="X210" s="27">
        <f t="shared" si="85"/>
        <v>20929.15353651109</v>
      </c>
      <c r="Y210" s="27">
        <f t="shared" si="86"/>
        <v>13624.994806857736</v>
      </c>
      <c r="Z210" s="52">
        <f t="shared" si="82"/>
        <v>3574229.8971664747</v>
      </c>
    </row>
    <row r="211" spans="14:26" ht="12" customHeight="1" x14ac:dyDescent="0.35">
      <c r="N211"/>
      <c r="O211"/>
      <c r="P211"/>
      <c r="Q211"/>
      <c r="R211"/>
      <c r="S211"/>
      <c r="T211" s="234">
        <f t="shared" si="83"/>
        <v>17</v>
      </c>
      <c r="U211" s="138">
        <v>202</v>
      </c>
      <c r="V211" s="139">
        <f t="shared" si="81"/>
        <v>202</v>
      </c>
      <c r="W211" s="27">
        <f t="shared" si="84"/>
        <v>3574229.8971664747</v>
      </c>
      <c r="X211" s="27">
        <f t="shared" si="85"/>
        <v>20849.674400137752</v>
      </c>
      <c r="Y211" s="27">
        <f t="shared" si="86"/>
        <v>13704.473943231073</v>
      </c>
      <c r="Z211" s="52">
        <f t="shared" si="82"/>
        <v>3560525.4232232436</v>
      </c>
    </row>
    <row r="212" spans="14:26" ht="12" customHeight="1" x14ac:dyDescent="0.35">
      <c r="N212"/>
      <c r="O212"/>
      <c r="P212"/>
      <c r="Q212"/>
      <c r="R212"/>
      <c r="S212"/>
      <c r="T212" s="234">
        <f t="shared" si="83"/>
        <v>17</v>
      </c>
      <c r="U212" s="138">
        <v>203</v>
      </c>
      <c r="V212" s="139">
        <f t="shared" si="81"/>
        <v>203</v>
      </c>
      <c r="W212" s="27">
        <f t="shared" si="84"/>
        <v>3560525.4232232436</v>
      </c>
      <c r="X212" s="27">
        <f t="shared" si="85"/>
        <v>20769.731635468903</v>
      </c>
      <c r="Y212" s="27">
        <f t="shared" si="86"/>
        <v>13784.416707899922</v>
      </c>
      <c r="Z212" s="52">
        <f t="shared" si="82"/>
        <v>3546741.0065153437</v>
      </c>
    </row>
    <row r="213" spans="14:26" ht="12" customHeight="1" x14ac:dyDescent="0.35">
      <c r="N213"/>
      <c r="O213"/>
      <c r="P213"/>
      <c r="Q213"/>
      <c r="R213"/>
      <c r="S213"/>
      <c r="T213" s="234">
        <f t="shared" si="83"/>
        <v>17</v>
      </c>
      <c r="U213" s="138">
        <v>204</v>
      </c>
      <c r="V213" s="139">
        <f t="shared" si="81"/>
        <v>204</v>
      </c>
      <c r="W213" s="27">
        <f t="shared" si="84"/>
        <v>3546741.0065153437</v>
      </c>
      <c r="X213" s="27">
        <f t="shared" si="85"/>
        <v>20689.322538006156</v>
      </c>
      <c r="Y213" s="27">
        <f t="shared" si="86"/>
        <v>13864.825805362671</v>
      </c>
      <c r="Z213" s="52">
        <f t="shared" si="82"/>
        <v>3532876.1807099809</v>
      </c>
    </row>
    <row r="214" spans="14:26" ht="12" customHeight="1" x14ac:dyDescent="0.35">
      <c r="N214"/>
      <c r="O214"/>
      <c r="P214"/>
      <c r="Q214"/>
      <c r="R214"/>
      <c r="S214"/>
      <c r="T214" s="234">
        <f t="shared" si="83"/>
        <v>18</v>
      </c>
      <c r="U214" s="138">
        <v>205</v>
      </c>
      <c r="V214" s="139">
        <f t="shared" si="81"/>
        <v>205</v>
      </c>
      <c r="W214" s="27">
        <f t="shared" si="84"/>
        <v>3532876.1807099809</v>
      </c>
      <c r="X214" s="27">
        <f t="shared" si="85"/>
        <v>20608.444387474872</v>
      </c>
      <c r="Y214" s="27">
        <f t="shared" si="86"/>
        <v>13945.703955893954</v>
      </c>
      <c r="Z214" s="52">
        <f t="shared" si="82"/>
        <v>3518930.476754087</v>
      </c>
    </row>
    <row r="215" spans="14:26" ht="12" customHeight="1" x14ac:dyDescent="0.35">
      <c r="N215"/>
      <c r="O215"/>
      <c r="P215"/>
      <c r="Q215"/>
      <c r="R215"/>
      <c r="S215"/>
      <c r="T215" s="234">
        <f t="shared" si="83"/>
        <v>18</v>
      </c>
      <c r="U215" s="138">
        <v>206</v>
      </c>
      <c r="V215" s="139">
        <f t="shared" si="81"/>
        <v>206</v>
      </c>
      <c r="W215" s="27">
        <f t="shared" si="84"/>
        <v>3518930.476754087</v>
      </c>
      <c r="X215" s="27">
        <f t="shared" si="85"/>
        <v>20527.094447732161</v>
      </c>
      <c r="Y215" s="27">
        <f t="shared" si="86"/>
        <v>14027.053895636667</v>
      </c>
      <c r="Z215" s="52">
        <f t="shared" si="82"/>
        <v>3504903.4228584506</v>
      </c>
    </row>
    <row r="216" spans="14:26" ht="12" customHeight="1" x14ac:dyDescent="0.35">
      <c r="N216"/>
      <c r="O216"/>
      <c r="P216"/>
      <c r="Q216"/>
      <c r="R216"/>
      <c r="S216"/>
      <c r="T216" s="234">
        <f t="shared" si="83"/>
        <v>18</v>
      </c>
      <c r="U216" s="138">
        <v>207</v>
      </c>
      <c r="V216" s="139">
        <f t="shared" si="81"/>
        <v>207</v>
      </c>
      <c r="W216" s="27">
        <f t="shared" si="84"/>
        <v>3504903.4228584506</v>
      </c>
      <c r="X216" s="27">
        <f t="shared" si="85"/>
        <v>20445.269966674277</v>
      </c>
      <c r="Y216" s="27">
        <f t="shared" si="86"/>
        <v>14108.878376694549</v>
      </c>
      <c r="Z216" s="52">
        <f t="shared" si="82"/>
        <v>3490794.5444817562</v>
      </c>
    </row>
    <row r="217" spans="14:26" ht="12" customHeight="1" x14ac:dyDescent="0.35">
      <c r="N217"/>
      <c r="O217"/>
      <c r="P217"/>
      <c r="Q217"/>
      <c r="R217"/>
      <c r="S217"/>
      <c r="T217" s="234">
        <f t="shared" si="83"/>
        <v>18</v>
      </c>
      <c r="U217" s="138">
        <v>208</v>
      </c>
      <c r="V217" s="139">
        <f t="shared" si="81"/>
        <v>208</v>
      </c>
      <c r="W217" s="27">
        <f t="shared" si="84"/>
        <v>3490794.5444817562</v>
      </c>
      <c r="X217" s="27">
        <f t="shared" si="85"/>
        <v>20362.968176143557</v>
      </c>
      <c r="Y217" s="27">
        <f t="shared" si="86"/>
        <v>14191.180167225268</v>
      </c>
      <c r="Z217" s="52">
        <f t="shared" si="82"/>
        <v>3476603.364314531</v>
      </c>
    </row>
    <row r="218" spans="14:26" ht="12" customHeight="1" x14ac:dyDescent="0.35">
      <c r="N218"/>
      <c r="O218"/>
      <c r="P218"/>
      <c r="Q218"/>
      <c r="R218"/>
      <c r="S218"/>
      <c r="T218" s="234">
        <f t="shared" si="83"/>
        <v>18</v>
      </c>
      <c r="U218" s="138">
        <v>209</v>
      </c>
      <c r="V218" s="139">
        <f t="shared" si="81"/>
        <v>209</v>
      </c>
      <c r="W218" s="27">
        <f t="shared" si="84"/>
        <v>3476603.364314531</v>
      </c>
      <c r="X218" s="27">
        <f t="shared" si="85"/>
        <v>20280.186291834747</v>
      </c>
      <c r="Y218" s="27">
        <f t="shared" si="86"/>
        <v>14273.962051534081</v>
      </c>
      <c r="Z218" s="52">
        <f t="shared" si="82"/>
        <v>3462329.4022629969</v>
      </c>
    </row>
    <row r="219" spans="14:26" ht="12" customHeight="1" x14ac:dyDescent="0.35">
      <c r="N219"/>
      <c r="O219"/>
      <c r="P219"/>
      <c r="Q219"/>
      <c r="R219"/>
      <c r="S219"/>
      <c r="T219" s="234">
        <f t="shared" si="83"/>
        <v>18</v>
      </c>
      <c r="U219" s="138">
        <v>210</v>
      </c>
      <c r="V219" s="139">
        <f t="shared" si="81"/>
        <v>210</v>
      </c>
      <c r="W219" s="27">
        <f t="shared" si="84"/>
        <v>3462329.4022629969</v>
      </c>
      <c r="X219" s="27">
        <f t="shared" si="85"/>
        <v>20196.921513200796</v>
      </c>
      <c r="Y219" s="27">
        <f t="shared" si="86"/>
        <v>14357.226830168029</v>
      </c>
      <c r="Z219" s="52">
        <f t="shared" si="82"/>
        <v>3447972.1754328287</v>
      </c>
    </row>
    <row r="220" spans="14:26" ht="12" customHeight="1" x14ac:dyDescent="0.35">
      <c r="N220"/>
      <c r="O220"/>
      <c r="P220"/>
      <c r="Q220"/>
      <c r="R220"/>
      <c r="S220"/>
      <c r="T220" s="234">
        <f t="shared" si="83"/>
        <v>18</v>
      </c>
      <c r="U220" s="138">
        <v>211</v>
      </c>
      <c r="V220" s="139">
        <f t="shared" si="81"/>
        <v>211</v>
      </c>
      <c r="W220" s="27">
        <f t="shared" si="84"/>
        <v>3447972.1754328287</v>
      </c>
      <c r="X220" s="27">
        <f t="shared" si="85"/>
        <v>20113.171023358147</v>
      </c>
      <c r="Y220" s="27">
        <f t="shared" si="86"/>
        <v>14440.977320010677</v>
      </c>
      <c r="Z220" s="52">
        <f t="shared" si="82"/>
        <v>3433531.1981128179</v>
      </c>
    </row>
    <row r="221" spans="14:26" ht="12" customHeight="1" x14ac:dyDescent="0.35">
      <c r="N221"/>
      <c r="O221"/>
      <c r="P221"/>
      <c r="Q221"/>
      <c r="R221"/>
      <c r="S221"/>
      <c r="T221" s="234">
        <f t="shared" si="83"/>
        <v>18</v>
      </c>
      <c r="U221" s="138">
        <v>212</v>
      </c>
      <c r="V221" s="139">
        <f t="shared" si="81"/>
        <v>212</v>
      </c>
      <c r="W221" s="27">
        <f t="shared" si="84"/>
        <v>3433531.1981128179</v>
      </c>
      <c r="X221" s="27">
        <f t="shared" si="85"/>
        <v>20028.931988991422</v>
      </c>
      <c r="Y221" s="27">
        <f t="shared" si="86"/>
        <v>14525.216354377404</v>
      </c>
      <c r="Z221" s="52">
        <f t="shared" si="82"/>
        <v>3419005.9817584404</v>
      </c>
    </row>
    <row r="222" spans="14:26" ht="12" customHeight="1" x14ac:dyDescent="0.35">
      <c r="N222"/>
      <c r="O222"/>
      <c r="P222"/>
      <c r="Q222"/>
      <c r="R222"/>
      <c r="S222"/>
      <c r="T222" s="234">
        <f t="shared" si="83"/>
        <v>18</v>
      </c>
      <c r="U222" s="138">
        <v>213</v>
      </c>
      <c r="V222" s="139">
        <f t="shared" si="81"/>
        <v>213</v>
      </c>
      <c r="W222" s="27">
        <f t="shared" si="84"/>
        <v>3419005.9817584404</v>
      </c>
      <c r="X222" s="27">
        <f t="shared" si="85"/>
        <v>19944.201560257556</v>
      </c>
      <c r="Y222" s="27">
        <f t="shared" si="86"/>
        <v>14609.946783111272</v>
      </c>
      <c r="Z222" s="52">
        <f t="shared" si="82"/>
        <v>3404396.0349753289</v>
      </c>
    </row>
    <row r="223" spans="14:26" ht="12" customHeight="1" x14ac:dyDescent="0.35">
      <c r="N223"/>
      <c r="O223"/>
      <c r="P223"/>
      <c r="Q223"/>
      <c r="R223"/>
      <c r="S223"/>
      <c r="T223" s="234">
        <f t="shared" si="83"/>
        <v>18</v>
      </c>
      <c r="U223" s="138">
        <v>214</v>
      </c>
      <c r="V223" s="139">
        <f t="shared" si="81"/>
        <v>214</v>
      </c>
      <c r="W223" s="27">
        <f t="shared" si="84"/>
        <v>3404396.0349753289</v>
      </c>
      <c r="X223" s="27">
        <f t="shared" si="85"/>
        <v>19858.976870689403</v>
      </c>
      <c r="Y223" s="27">
        <f t="shared" si="86"/>
        <v>14695.171472679423</v>
      </c>
      <c r="Z223" s="52">
        <f t="shared" si="82"/>
        <v>3389700.8635026496</v>
      </c>
    </row>
    <row r="224" spans="14:26" ht="12" customHeight="1" x14ac:dyDescent="0.35">
      <c r="N224"/>
      <c r="O224"/>
      <c r="P224"/>
      <c r="Q224"/>
      <c r="R224"/>
      <c r="S224"/>
      <c r="T224" s="234">
        <f t="shared" si="83"/>
        <v>18</v>
      </c>
      <c r="U224" s="138">
        <v>215</v>
      </c>
      <c r="V224" s="139">
        <f t="shared" si="81"/>
        <v>215</v>
      </c>
      <c r="W224" s="27">
        <f t="shared" si="84"/>
        <v>3389700.8635026496</v>
      </c>
      <c r="X224" s="27">
        <f t="shared" si="85"/>
        <v>19773.255037098774</v>
      </c>
      <c r="Y224" s="27">
        <f t="shared" si="86"/>
        <v>14780.893306270053</v>
      </c>
      <c r="Z224" s="52">
        <f t="shared" si="82"/>
        <v>3374919.9701963793</v>
      </c>
    </row>
    <row r="225" spans="14:26" ht="12" customHeight="1" x14ac:dyDescent="0.35">
      <c r="N225"/>
      <c r="O225"/>
      <c r="P225"/>
      <c r="Q225"/>
      <c r="R225"/>
      <c r="S225"/>
      <c r="T225" s="234">
        <f t="shared" si="83"/>
        <v>18</v>
      </c>
      <c r="U225" s="138">
        <v>216</v>
      </c>
      <c r="V225" s="139">
        <f t="shared" si="81"/>
        <v>216</v>
      </c>
      <c r="W225" s="27">
        <f t="shared" si="84"/>
        <v>3374919.9701963793</v>
      </c>
      <c r="X225" s="27">
        <f t="shared" si="85"/>
        <v>19687.033159478866</v>
      </c>
      <c r="Y225" s="27">
        <f t="shared" si="86"/>
        <v>14867.11518388996</v>
      </c>
      <c r="Z225" s="52">
        <f t="shared" si="82"/>
        <v>3360052.8550124895</v>
      </c>
    </row>
    <row r="226" spans="14:26" ht="12" customHeight="1" x14ac:dyDescent="0.35">
      <c r="N226"/>
      <c r="O226"/>
      <c r="P226"/>
      <c r="Q226"/>
      <c r="R226"/>
      <c r="S226"/>
      <c r="T226" s="234">
        <f t="shared" si="83"/>
        <v>19</v>
      </c>
      <c r="U226" s="138">
        <v>217</v>
      </c>
      <c r="V226" s="139">
        <f t="shared" si="81"/>
        <v>217</v>
      </c>
      <c r="W226" s="27">
        <f t="shared" si="84"/>
        <v>3360052.8550124895</v>
      </c>
      <c r="X226" s="27">
        <f t="shared" si="85"/>
        <v>19600.308320906173</v>
      </c>
      <c r="Y226" s="27">
        <f t="shared" si="86"/>
        <v>14953.840022462653</v>
      </c>
      <c r="Z226" s="52">
        <f t="shared" si="82"/>
        <v>3345099.0149900271</v>
      </c>
    </row>
    <row r="227" spans="14:26" ht="12" customHeight="1" x14ac:dyDescent="0.35">
      <c r="N227"/>
      <c r="O227"/>
      <c r="P227"/>
      <c r="Q227"/>
      <c r="R227"/>
      <c r="S227"/>
      <c r="T227" s="234">
        <f t="shared" si="83"/>
        <v>19</v>
      </c>
      <c r="U227" s="138">
        <v>218</v>
      </c>
      <c r="V227" s="139">
        <f t="shared" si="81"/>
        <v>218</v>
      </c>
      <c r="W227" s="27">
        <f t="shared" si="84"/>
        <v>3345099.0149900271</v>
      </c>
      <c r="X227" s="27">
        <f t="shared" si="85"/>
        <v>19513.077587441807</v>
      </c>
      <c r="Y227" s="27">
        <f t="shared" si="86"/>
        <v>15041.070755927019</v>
      </c>
      <c r="Z227" s="52">
        <f t="shared" si="82"/>
        <v>3330057.9442341002</v>
      </c>
    </row>
    <row r="228" spans="14:26" ht="12" customHeight="1" x14ac:dyDescent="0.35">
      <c r="N228"/>
      <c r="O228"/>
      <c r="P228"/>
      <c r="Q228"/>
      <c r="R228"/>
      <c r="S228"/>
      <c r="T228" s="234">
        <f t="shared" si="83"/>
        <v>19</v>
      </c>
      <c r="U228" s="138">
        <v>219</v>
      </c>
      <c r="V228" s="139">
        <f t="shared" si="81"/>
        <v>219</v>
      </c>
      <c r="W228" s="27">
        <f t="shared" si="84"/>
        <v>3330057.9442341002</v>
      </c>
      <c r="X228" s="27">
        <f t="shared" si="85"/>
        <v>19425.338008032235</v>
      </c>
      <c r="Y228" s="27">
        <f t="shared" si="86"/>
        <v>15128.810335336591</v>
      </c>
      <c r="Z228" s="52">
        <f t="shared" si="82"/>
        <v>3314929.1338987635</v>
      </c>
    </row>
    <row r="229" spans="14:26" ht="12" customHeight="1" x14ac:dyDescent="0.35">
      <c r="N229"/>
      <c r="O229"/>
      <c r="P229"/>
      <c r="Q229"/>
      <c r="R229"/>
      <c r="S229"/>
      <c r="T229" s="234">
        <f t="shared" si="83"/>
        <v>19</v>
      </c>
      <c r="U229" s="138">
        <v>220</v>
      </c>
      <c r="V229" s="139">
        <f t="shared" si="81"/>
        <v>220</v>
      </c>
      <c r="W229" s="27">
        <f t="shared" si="84"/>
        <v>3314929.1338987635</v>
      </c>
      <c r="X229" s="27">
        <f t="shared" si="85"/>
        <v>19337.086614409433</v>
      </c>
      <c r="Y229" s="27">
        <f t="shared" si="86"/>
        <v>15217.061728959392</v>
      </c>
      <c r="Z229" s="52">
        <f t="shared" si="82"/>
        <v>3299712.072169804</v>
      </c>
    </row>
    <row r="230" spans="14:26" ht="12" customHeight="1" x14ac:dyDescent="0.35">
      <c r="N230"/>
      <c r="O230"/>
      <c r="P230"/>
      <c r="Q230"/>
      <c r="R230"/>
      <c r="S230"/>
      <c r="T230" s="234">
        <f t="shared" si="83"/>
        <v>19</v>
      </c>
      <c r="U230" s="138">
        <v>221</v>
      </c>
      <c r="V230" s="139">
        <f t="shared" si="81"/>
        <v>221</v>
      </c>
      <c r="W230" s="27">
        <f t="shared" si="84"/>
        <v>3299712.072169804</v>
      </c>
      <c r="X230" s="27">
        <f t="shared" si="85"/>
        <v>19248.320420990509</v>
      </c>
      <c r="Y230" s="27">
        <f t="shared" si="86"/>
        <v>15305.827922378319</v>
      </c>
      <c r="Z230" s="52">
        <f t="shared" si="82"/>
        <v>3284406.2442474258</v>
      </c>
    </row>
    <row r="231" spans="14:26" ht="12" customHeight="1" x14ac:dyDescent="0.35">
      <c r="N231"/>
      <c r="O231"/>
      <c r="P231"/>
      <c r="Q231"/>
      <c r="R231"/>
      <c r="S231"/>
      <c r="T231" s="234">
        <f t="shared" si="83"/>
        <v>19</v>
      </c>
      <c r="U231" s="138">
        <v>222</v>
      </c>
      <c r="V231" s="139">
        <f t="shared" si="81"/>
        <v>222</v>
      </c>
      <c r="W231" s="27">
        <f t="shared" si="84"/>
        <v>3284406.2442474258</v>
      </c>
      <c r="X231" s="27">
        <f t="shared" si="85"/>
        <v>19159.036424776634</v>
      </c>
      <c r="Y231" s="27">
        <f t="shared" si="86"/>
        <v>15395.111918592194</v>
      </c>
      <c r="Z231" s="52">
        <f t="shared" si="82"/>
        <v>3269011.1323288335</v>
      </c>
    </row>
    <row r="232" spans="14:26" ht="12" customHeight="1" x14ac:dyDescent="0.35">
      <c r="N232"/>
      <c r="O232"/>
      <c r="P232"/>
      <c r="Q232"/>
      <c r="R232"/>
      <c r="S232"/>
      <c r="T232" s="234">
        <f t="shared" si="83"/>
        <v>19</v>
      </c>
      <c r="U232" s="138">
        <v>223</v>
      </c>
      <c r="V232" s="139">
        <f t="shared" si="81"/>
        <v>223</v>
      </c>
      <c r="W232" s="27">
        <f t="shared" si="84"/>
        <v>3269011.1323288335</v>
      </c>
      <c r="X232" s="27">
        <f t="shared" si="85"/>
        <v>19069.231605251513</v>
      </c>
      <c r="Y232" s="27">
        <f t="shared" si="86"/>
        <v>15484.916738117314</v>
      </c>
      <c r="Z232" s="52">
        <f t="shared" si="82"/>
        <v>3253526.2155907163</v>
      </c>
    </row>
    <row r="233" spans="14:26" ht="12" customHeight="1" x14ac:dyDescent="0.35">
      <c r="N233"/>
      <c r="O233"/>
      <c r="P233"/>
      <c r="Q233"/>
      <c r="R233"/>
      <c r="S233"/>
      <c r="T233" s="234">
        <f t="shared" si="83"/>
        <v>19</v>
      </c>
      <c r="U233" s="138">
        <v>224</v>
      </c>
      <c r="V233" s="139">
        <f t="shared" si="81"/>
        <v>224</v>
      </c>
      <c r="W233" s="27">
        <f t="shared" si="84"/>
        <v>3253526.2155907163</v>
      </c>
      <c r="X233" s="27">
        <f t="shared" si="85"/>
        <v>18978.902924279162</v>
      </c>
      <c r="Y233" s="27">
        <f t="shared" si="86"/>
        <v>15575.245419089664</v>
      </c>
      <c r="Z233" s="52">
        <f t="shared" si="82"/>
        <v>3237950.9701716267</v>
      </c>
    </row>
    <row r="234" spans="14:26" ht="12" customHeight="1" x14ac:dyDescent="0.35">
      <c r="N234"/>
      <c r="O234"/>
      <c r="P234"/>
      <c r="Q234"/>
      <c r="R234"/>
      <c r="S234"/>
      <c r="T234" s="234">
        <f t="shared" si="83"/>
        <v>19</v>
      </c>
      <c r="U234" s="138">
        <v>225</v>
      </c>
      <c r="V234" s="139">
        <f t="shared" si="81"/>
        <v>225</v>
      </c>
      <c r="W234" s="27">
        <f t="shared" si="84"/>
        <v>3237950.9701716267</v>
      </c>
      <c r="X234" s="27">
        <f t="shared" si="85"/>
        <v>18888.047326001142</v>
      </c>
      <c r="Y234" s="27">
        <f t="shared" si="86"/>
        <v>15666.101017367686</v>
      </c>
      <c r="Z234" s="52">
        <f t="shared" si="82"/>
        <v>3222284.8691542591</v>
      </c>
    </row>
    <row r="235" spans="14:26" ht="12" customHeight="1" x14ac:dyDescent="0.35">
      <c r="N235"/>
      <c r="O235"/>
      <c r="P235"/>
      <c r="Q235"/>
      <c r="R235"/>
      <c r="S235"/>
      <c r="T235" s="234">
        <f t="shared" si="83"/>
        <v>19</v>
      </c>
      <c r="U235" s="138">
        <v>226</v>
      </c>
      <c r="V235" s="139">
        <f t="shared" si="81"/>
        <v>226</v>
      </c>
      <c r="W235" s="27">
        <f t="shared" si="84"/>
        <v>3222284.8691542591</v>
      </c>
      <c r="X235" s="27">
        <f t="shared" si="85"/>
        <v>18796.661736733164</v>
      </c>
      <c r="Y235" s="27">
        <f t="shared" si="86"/>
        <v>15757.486606635664</v>
      </c>
      <c r="Z235" s="52">
        <f t="shared" si="82"/>
        <v>3206527.3825476235</v>
      </c>
    </row>
    <row r="236" spans="14:26" ht="12" customHeight="1" x14ac:dyDescent="0.35">
      <c r="N236"/>
      <c r="O236"/>
      <c r="P236"/>
      <c r="Q236"/>
      <c r="R236"/>
      <c r="S236"/>
      <c r="T236" s="234">
        <f t="shared" si="83"/>
        <v>19</v>
      </c>
      <c r="U236" s="138">
        <v>227</v>
      </c>
      <c r="V236" s="139">
        <f t="shared" si="81"/>
        <v>227</v>
      </c>
      <c r="W236" s="27">
        <f t="shared" si="84"/>
        <v>3206527.3825476235</v>
      </c>
      <c r="X236" s="27">
        <f t="shared" si="85"/>
        <v>18704.743064861119</v>
      </c>
      <c r="Y236" s="27">
        <f t="shared" si="86"/>
        <v>15849.405278507707</v>
      </c>
      <c r="Z236" s="52">
        <f t="shared" si="82"/>
        <v>3190677.9772691159</v>
      </c>
    </row>
    <row r="237" spans="14:26" ht="12" customHeight="1" x14ac:dyDescent="0.35">
      <c r="N237"/>
      <c r="O237"/>
      <c r="P237"/>
      <c r="Q237"/>
      <c r="R237"/>
      <c r="S237"/>
      <c r="T237" s="234">
        <f t="shared" si="83"/>
        <v>19</v>
      </c>
      <c r="U237" s="138">
        <v>228</v>
      </c>
      <c r="V237" s="139">
        <f t="shared" si="81"/>
        <v>228</v>
      </c>
      <c r="W237" s="27">
        <f t="shared" si="84"/>
        <v>3190677.9772691159</v>
      </c>
      <c r="X237" s="27">
        <f t="shared" si="85"/>
        <v>18612.28820073649</v>
      </c>
      <c r="Y237" s="27">
        <f t="shared" si="86"/>
        <v>15941.860142632335</v>
      </c>
      <c r="Z237" s="52">
        <f t="shared" si="82"/>
        <v>3174736.1171264835</v>
      </c>
    </row>
    <row r="238" spans="14:26" ht="12" customHeight="1" x14ac:dyDescent="0.35">
      <c r="N238"/>
      <c r="O238"/>
      <c r="P238"/>
      <c r="Q238"/>
      <c r="R238"/>
      <c r="S238"/>
      <c r="T238" s="234">
        <f t="shared" si="83"/>
        <v>20</v>
      </c>
      <c r="U238" s="138">
        <v>229</v>
      </c>
      <c r="V238" s="139">
        <f t="shared" si="81"/>
        <v>229</v>
      </c>
      <c r="W238" s="27">
        <f t="shared" si="84"/>
        <v>3174736.1171264835</v>
      </c>
      <c r="X238" s="27">
        <f t="shared" si="85"/>
        <v>18519.294016571133</v>
      </c>
      <c r="Y238" s="27">
        <f t="shared" si="86"/>
        <v>16034.854326797691</v>
      </c>
      <c r="Z238" s="52">
        <f t="shared" si="82"/>
        <v>3158701.2627996858</v>
      </c>
    </row>
    <row r="239" spans="14:26" ht="12" customHeight="1" x14ac:dyDescent="0.35">
      <c r="N239"/>
      <c r="O239"/>
      <c r="P239"/>
      <c r="Q239"/>
      <c r="R239"/>
      <c r="S239"/>
      <c r="T239" s="234">
        <f t="shared" si="83"/>
        <v>20</v>
      </c>
      <c r="U239" s="138">
        <v>230</v>
      </c>
      <c r="V239" s="139">
        <f t="shared" si="81"/>
        <v>230</v>
      </c>
      <c r="W239" s="27">
        <f t="shared" si="84"/>
        <v>3158701.2627996858</v>
      </c>
      <c r="X239" s="27">
        <f t="shared" si="85"/>
        <v>18425.757366331483</v>
      </c>
      <c r="Y239" s="27">
        <f t="shared" si="86"/>
        <v>16128.390977037345</v>
      </c>
      <c r="Z239" s="52">
        <f t="shared" si="82"/>
        <v>3142572.8718226487</v>
      </c>
    </row>
    <row r="240" spans="14:26" ht="12" customHeight="1" x14ac:dyDescent="0.35">
      <c r="N240"/>
      <c r="O240"/>
      <c r="P240"/>
      <c r="Q240"/>
      <c r="R240"/>
      <c r="S240"/>
      <c r="T240" s="234">
        <f t="shared" si="83"/>
        <v>20</v>
      </c>
      <c r="U240" s="138">
        <v>231</v>
      </c>
      <c r="V240" s="139">
        <f t="shared" si="81"/>
        <v>231</v>
      </c>
      <c r="W240" s="27">
        <f t="shared" si="84"/>
        <v>3142572.8718226487</v>
      </c>
      <c r="X240" s="27">
        <f t="shared" si="85"/>
        <v>18331.675085632101</v>
      </c>
      <c r="Y240" s="27">
        <f t="shared" si="86"/>
        <v>16222.473257736727</v>
      </c>
      <c r="Z240" s="52">
        <f t="shared" si="82"/>
        <v>3126350.3985649119</v>
      </c>
    </row>
    <row r="241" spans="14:26" ht="12" customHeight="1" x14ac:dyDescent="0.35">
      <c r="N241"/>
      <c r="O241"/>
      <c r="P241"/>
      <c r="Q241"/>
      <c r="R241"/>
      <c r="S241"/>
      <c r="T241" s="234">
        <f t="shared" si="83"/>
        <v>20</v>
      </c>
      <c r="U241" s="138">
        <v>232</v>
      </c>
      <c r="V241" s="139">
        <f t="shared" si="81"/>
        <v>232</v>
      </c>
      <c r="W241" s="27">
        <f t="shared" si="84"/>
        <v>3126350.3985649119</v>
      </c>
      <c r="X241" s="27">
        <f t="shared" si="85"/>
        <v>18237.043991628634</v>
      </c>
      <c r="Y241" s="27">
        <f t="shared" si="86"/>
        <v>16317.104351740194</v>
      </c>
      <c r="Z241" s="52">
        <f t="shared" si="82"/>
        <v>3110033.2942131716</v>
      </c>
    </row>
    <row r="242" spans="14:26" ht="12" customHeight="1" x14ac:dyDescent="0.35">
      <c r="N242"/>
      <c r="O242"/>
      <c r="P242"/>
      <c r="Q242"/>
      <c r="R242"/>
      <c r="S242"/>
      <c r="T242" s="234">
        <f t="shared" si="83"/>
        <v>20</v>
      </c>
      <c r="U242" s="138">
        <v>233</v>
      </c>
      <c r="V242" s="139">
        <f t="shared" si="81"/>
        <v>233</v>
      </c>
      <c r="W242" s="27">
        <f t="shared" si="84"/>
        <v>3110033.2942131716</v>
      </c>
      <c r="X242" s="27">
        <f t="shared" si="85"/>
        <v>18141.86088291015</v>
      </c>
      <c r="Y242" s="27">
        <f t="shared" si="86"/>
        <v>16412.287460458676</v>
      </c>
      <c r="Z242" s="52">
        <f t="shared" si="82"/>
        <v>3093621.0067527131</v>
      </c>
    </row>
    <row r="243" spans="14:26" ht="12" customHeight="1" x14ac:dyDescent="0.35">
      <c r="N243"/>
      <c r="O243"/>
      <c r="P243"/>
      <c r="Q243"/>
      <c r="R243"/>
      <c r="S243"/>
      <c r="T243" s="234">
        <f t="shared" si="83"/>
        <v>20</v>
      </c>
      <c r="U243" s="138">
        <v>234</v>
      </c>
      <c r="V243" s="139">
        <f t="shared" si="81"/>
        <v>234</v>
      </c>
      <c r="W243" s="27">
        <f t="shared" si="84"/>
        <v>3093621.0067527131</v>
      </c>
      <c r="X243" s="27">
        <f t="shared" si="85"/>
        <v>18046.12253939081</v>
      </c>
      <c r="Y243" s="27">
        <f t="shared" si="86"/>
        <v>16508.025803978016</v>
      </c>
      <c r="Z243" s="52">
        <f t="shared" si="82"/>
        <v>3077112.980948735</v>
      </c>
    </row>
    <row r="244" spans="14:26" ht="12" customHeight="1" x14ac:dyDescent="0.35">
      <c r="N244"/>
      <c r="O244"/>
      <c r="P244"/>
      <c r="Q244"/>
      <c r="R244"/>
      <c r="S244"/>
      <c r="T244" s="234">
        <f t="shared" si="83"/>
        <v>20</v>
      </c>
      <c r="U244" s="138">
        <v>235</v>
      </c>
      <c r="V244" s="139">
        <f t="shared" si="81"/>
        <v>235</v>
      </c>
      <c r="W244" s="27">
        <f t="shared" si="84"/>
        <v>3077112.980948735</v>
      </c>
      <c r="X244" s="27">
        <f t="shared" si="85"/>
        <v>17949.825722200934</v>
      </c>
      <c r="Y244" s="27">
        <f t="shared" si="86"/>
        <v>16604.322621167892</v>
      </c>
      <c r="Z244" s="52">
        <f t="shared" si="82"/>
        <v>3060508.6583275669</v>
      </c>
    </row>
    <row r="245" spans="14:26" ht="12" customHeight="1" x14ac:dyDescent="0.35">
      <c r="N245"/>
      <c r="O245"/>
      <c r="P245"/>
      <c r="Q245"/>
      <c r="R245"/>
      <c r="S245"/>
      <c r="T245" s="234">
        <f t="shared" si="83"/>
        <v>20</v>
      </c>
      <c r="U245" s="138">
        <v>236</v>
      </c>
      <c r="V245" s="139">
        <f t="shared" si="81"/>
        <v>236</v>
      </c>
      <c r="W245" s="27">
        <f t="shared" si="84"/>
        <v>3060508.6583275669</v>
      </c>
      <c r="X245" s="27">
        <f t="shared" si="85"/>
        <v>17852.967173577454</v>
      </c>
      <c r="Y245" s="27">
        <f t="shared" si="86"/>
        <v>16701.181169791373</v>
      </c>
      <c r="Z245" s="52">
        <f t="shared" si="82"/>
        <v>3043807.4771577758</v>
      </c>
    </row>
    <row r="246" spans="14:26" ht="12" customHeight="1" x14ac:dyDescent="0.35">
      <c r="N246"/>
      <c r="O246"/>
      <c r="P246"/>
      <c r="Q246"/>
      <c r="R246"/>
      <c r="S246"/>
      <c r="T246" s="234">
        <f t="shared" si="83"/>
        <v>20</v>
      </c>
      <c r="U246" s="138">
        <v>237</v>
      </c>
      <c r="V246" s="139">
        <f t="shared" si="81"/>
        <v>237</v>
      </c>
      <c r="W246" s="27">
        <f t="shared" si="84"/>
        <v>3043807.4771577758</v>
      </c>
      <c r="X246" s="27">
        <f t="shared" si="85"/>
        <v>17755.543616753672</v>
      </c>
      <c r="Y246" s="27">
        <f t="shared" si="86"/>
        <v>16798.604726615155</v>
      </c>
      <c r="Z246" s="52">
        <f t="shared" si="82"/>
        <v>3027008.8724311604</v>
      </c>
    </row>
    <row r="247" spans="14:26" ht="12" customHeight="1" x14ac:dyDescent="0.35">
      <c r="N247"/>
      <c r="O247"/>
      <c r="P247"/>
      <c r="Q247"/>
      <c r="R247"/>
      <c r="S247"/>
      <c r="T247" s="234">
        <f t="shared" si="83"/>
        <v>20</v>
      </c>
      <c r="U247" s="138">
        <v>238</v>
      </c>
      <c r="V247" s="139">
        <f t="shared" si="81"/>
        <v>238</v>
      </c>
      <c r="W247" s="27">
        <f t="shared" si="84"/>
        <v>3027008.8724311604</v>
      </c>
      <c r="X247" s="27">
        <f t="shared" si="85"/>
        <v>17657.551755848417</v>
      </c>
      <c r="Y247" s="27">
        <f t="shared" si="86"/>
        <v>16896.596587520409</v>
      </c>
      <c r="Z247" s="52">
        <f t="shared" si="82"/>
        <v>3010112.2758436399</v>
      </c>
    </row>
    <row r="248" spans="14:26" ht="12" customHeight="1" x14ac:dyDescent="0.35">
      <c r="N248"/>
      <c r="O248"/>
      <c r="P248"/>
      <c r="Q248"/>
      <c r="R248"/>
      <c r="S248"/>
      <c r="T248" s="234">
        <f t="shared" si="83"/>
        <v>20</v>
      </c>
      <c r="U248" s="138">
        <v>239</v>
      </c>
      <c r="V248" s="139">
        <f t="shared" si="81"/>
        <v>239</v>
      </c>
      <c r="W248" s="27">
        <f t="shared" si="84"/>
        <v>3010112.2758436399</v>
      </c>
      <c r="X248" s="27">
        <f t="shared" si="85"/>
        <v>17558.988275754546</v>
      </c>
      <c r="Y248" s="27">
        <f t="shared" si="86"/>
        <v>16995.160067614281</v>
      </c>
      <c r="Z248" s="52">
        <f t="shared" si="82"/>
        <v>2993117.1157760257</v>
      </c>
    </row>
    <row r="249" spans="14:26" ht="12" customHeight="1" x14ac:dyDescent="0.35">
      <c r="N249"/>
      <c r="O249"/>
      <c r="P249"/>
      <c r="Q249"/>
      <c r="R249"/>
      <c r="S249"/>
      <c r="T249" s="234">
        <f t="shared" si="83"/>
        <v>20</v>
      </c>
      <c r="U249" s="138">
        <v>240</v>
      </c>
      <c r="V249" s="139">
        <f t="shared" si="81"/>
        <v>240</v>
      </c>
      <c r="W249" s="27">
        <f t="shared" si="84"/>
        <v>2993117.1157760257</v>
      </c>
      <c r="X249" s="27">
        <f t="shared" si="85"/>
        <v>17459.849842026797</v>
      </c>
      <c r="Y249" s="27">
        <f t="shared" si="86"/>
        <v>17094.298501342029</v>
      </c>
      <c r="Z249" s="52">
        <f t="shared" si="82"/>
        <v>2976022.8172746836</v>
      </c>
    </row>
    <row r="250" spans="14:26" ht="12" customHeight="1" x14ac:dyDescent="0.35">
      <c r="N250"/>
      <c r="O250"/>
      <c r="P250"/>
      <c r="Q250"/>
      <c r="R250"/>
      <c r="S250"/>
      <c r="T250" s="234">
        <f t="shared" si="83"/>
        <v>21</v>
      </c>
      <c r="U250" s="138">
        <v>241</v>
      </c>
      <c r="V250" s="139">
        <f t="shared" si="81"/>
        <v>241</v>
      </c>
      <c r="W250" s="27">
        <f t="shared" si="84"/>
        <v>2976022.8172746836</v>
      </c>
      <c r="X250" s="27">
        <f t="shared" si="85"/>
        <v>17360.13310076897</v>
      </c>
      <c r="Y250" s="27">
        <f t="shared" si="86"/>
        <v>17194.015242599857</v>
      </c>
      <c r="Z250" s="52">
        <f t="shared" si="82"/>
        <v>2958828.8020320837</v>
      </c>
    </row>
    <row r="251" spans="14:26" ht="12" customHeight="1" x14ac:dyDescent="0.35">
      <c r="N251"/>
      <c r="O251"/>
      <c r="P251"/>
      <c r="Q251"/>
      <c r="R251"/>
      <c r="S251"/>
      <c r="T251" s="234">
        <f t="shared" si="83"/>
        <v>21</v>
      </c>
      <c r="U251" s="138">
        <v>242</v>
      </c>
      <c r="V251" s="139">
        <f t="shared" si="81"/>
        <v>242</v>
      </c>
      <c r="W251" s="27">
        <f t="shared" si="84"/>
        <v>2958828.8020320837</v>
      </c>
      <c r="X251" s="27">
        <f t="shared" si="85"/>
        <v>17259.83467852047</v>
      </c>
      <c r="Y251" s="27">
        <f t="shared" si="86"/>
        <v>17294.313664848356</v>
      </c>
      <c r="Z251" s="52">
        <f t="shared" si="82"/>
        <v>2941534.4883672353</v>
      </c>
    </row>
    <row r="252" spans="14:26" ht="12" customHeight="1" x14ac:dyDescent="0.35">
      <c r="N252"/>
      <c r="O252"/>
      <c r="P252"/>
      <c r="Q252"/>
      <c r="R252"/>
      <c r="S252"/>
      <c r="T252" s="234">
        <f t="shared" si="83"/>
        <v>21</v>
      </c>
      <c r="U252" s="138">
        <v>243</v>
      </c>
      <c r="V252" s="139">
        <f t="shared" si="81"/>
        <v>243</v>
      </c>
      <c r="W252" s="27">
        <f t="shared" si="84"/>
        <v>2941534.4883672353</v>
      </c>
      <c r="X252" s="27">
        <f t="shared" si="85"/>
        <v>17158.951182142191</v>
      </c>
      <c r="Y252" s="27">
        <f t="shared" si="86"/>
        <v>17395.197161226635</v>
      </c>
      <c r="Z252" s="52">
        <f t="shared" si="82"/>
        <v>2924139.2912060088</v>
      </c>
    </row>
    <row r="253" spans="14:26" ht="12" customHeight="1" x14ac:dyDescent="0.35">
      <c r="N253"/>
      <c r="O253"/>
      <c r="P253"/>
      <c r="Q253"/>
      <c r="R253"/>
      <c r="S253"/>
      <c r="T253" s="234">
        <f t="shared" si="83"/>
        <v>21</v>
      </c>
      <c r="U253" s="138">
        <v>244</v>
      </c>
      <c r="V253" s="139">
        <f t="shared" si="81"/>
        <v>244</v>
      </c>
      <c r="W253" s="27">
        <f t="shared" si="84"/>
        <v>2924139.2912060088</v>
      </c>
      <c r="X253" s="27">
        <f t="shared" si="85"/>
        <v>17057.479198701702</v>
      </c>
      <c r="Y253" s="27">
        <f t="shared" si="86"/>
        <v>17496.669144667125</v>
      </c>
      <c r="Z253" s="52">
        <f t="shared" si="82"/>
        <v>2906642.6220613415</v>
      </c>
    </row>
    <row r="254" spans="14:26" ht="12" customHeight="1" x14ac:dyDescent="0.35">
      <c r="N254"/>
      <c r="O254"/>
      <c r="P254"/>
      <c r="Q254"/>
      <c r="R254"/>
      <c r="S254"/>
      <c r="T254" s="234">
        <f t="shared" si="83"/>
        <v>21</v>
      </c>
      <c r="U254" s="138">
        <v>245</v>
      </c>
      <c r="V254" s="139">
        <f t="shared" si="81"/>
        <v>245</v>
      </c>
      <c r="W254" s="27">
        <f t="shared" si="84"/>
        <v>2906642.6220613415</v>
      </c>
      <c r="X254" s="27">
        <f t="shared" si="85"/>
        <v>16955.415295357809</v>
      </c>
      <c r="Y254" s="27">
        <f t="shared" si="86"/>
        <v>17598.733048011018</v>
      </c>
      <c r="Z254" s="52">
        <f t="shared" si="82"/>
        <v>2889043.8890133305</v>
      </c>
    </row>
    <row r="255" spans="14:26" ht="12" customHeight="1" x14ac:dyDescent="0.35">
      <c r="N255"/>
      <c r="O255"/>
      <c r="P255"/>
      <c r="Q255"/>
      <c r="R255"/>
      <c r="S255"/>
      <c r="T255" s="234">
        <f t="shared" si="83"/>
        <v>21</v>
      </c>
      <c r="U255" s="138">
        <v>246</v>
      </c>
      <c r="V255" s="139">
        <f t="shared" si="81"/>
        <v>246</v>
      </c>
      <c r="W255" s="27">
        <f t="shared" si="84"/>
        <v>2889043.8890133305</v>
      </c>
      <c r="X255" s="27">
        <f t="shared" si="85"/>
        <v>16852.756019244411</v>
      </c>
      <c r="Y255" s="27">
        <f t="shared" si="86"/>
        <v>17701.392324124416</v>
      </c>
      <c r="Z255" s="52">
        <f t="shared" si="82"/>
        <v>2871342.496689206</v>
      </c>
    </row>
    <row r="256" spans="14:26" ht="12" customHeight="1" x14ac:dyDescent="0.35">
      <c r="N256"/>
      <c r="O256"/>
      <c r="P256"/>
      <c r="Q256"/>
      <c r="R256"/>
      <c r="S256"/>
      <c r="T256" s="234">
        <f t="shared" si="83"/>
        <v>21</v>
      </c>
      <c r="U256" s="138">
        <v>247</v>
      </c>
      <c r="V256" s="139">
        <f t="shared" si="81"/>
        <v>247</v>
      </c>
      <c r="W256" s="27">
        <f t="shared" si="84"/>
        <v>2871342.496689206</v>
      </c>
      <c r="X256" s="27">
        <f t="shared" si="85"/>
        <v>16749.497897353685</v>
      </c>
      <c r="Y256" s="27">
        <f t="shared" si="86"/>
        <v>17804.650446015141</v>
      </c>
      <c r="Z256" s="52">
        <f t="shared" si="82"/>
        <v>2853537.846243191</v>
      </c>
    </row>
    <row r="257" spans="14:26" ht="12" customHeight="1" x14ac:dyDescent="0.35">
      <c r="N257"/>
      <c r="O257"/>
      <c r="P257"/>
      <c r="Q257"/>
      <c r="R257"/>
      <c r="S257"/>
      <c r="T257" s="234">
        <f t="shared" si="83"/>
        <v>21</v>
      </c>
      <c r="U257" s="138">
        <v>248</v>
      </c>
      <c r="V257" s="139">
        <f t="shared" si="81"/>
        <v>248</v>
      </c>
      <c r="W257" s="27">
        <f t="shared" si="84"/>
        <v>2853537.846243191</v>
      </c>
      <c r="X257" s="27">
        <f t="shared" si="85"/>
        <v>16645.637436418598</v>
      </c>
      <c r="Y257" s="27">
        <f t="shared" si="86"/>
        <v>17908.510906950229</v>
      </c>
      <c r="Z257" s="52">
        <f t="shared" si="82"/>
        <v>2835629.3353362409</v>
      </c>
    </row>
    <row r="258" spans="14:26" ht="12" customHeight="1" x14ac:dyDescent="0.35">
      <c r="N258"/>
      <c r="O258"/>
      <c r="P258"/>
      <c r="Q258"/>
      <c r="R258"/>
      <c r="S258"/>
      <c r="T258" s="234">
        <f t="shared" si="83"/>
        <v>21</v>
      </c>
      <c r="U258" s="138">
        <v>249</v>
      </c>
      <c r="V258" s="139">
        <f t="shared" si="81"/>
        <v>249</v>
      </c>
      <c r="W258" s="27">
        <f t="shared" si="84"/>
        <v>2835629.3353362409</v>
      </c>
      <c r="X258" s="27">
        <f t="shared" si="85"/>
        <v>16541.171122794716</v>
      </c>
      <c r="Y258" s="27">
        <f t="shared" si="86"/>
        <v>18012.97722057411</v>
      </c>
      <c r="Z258" s="52">
        <f t="shared" si="82"/>
        <v>2817616.358115667</v>
      </c>
    </row>
    <row r="259" spans="14:26" ht="12" customHeight="1" x14ac:dyDescent="0.35">
      <c r="N259"/>
      <c r="O259"/>
      <c r="P259"/>
      <c r="Q259"/>
      <c r="R259"/>
      <c r="S259"/>
      <c r="T259" s="234">
        <f t="shared" si="83"/>
        <v>21</v>
      </c>
      <c r="U259" s="138">
        <v>250</v>
      </c>
      <c r="V259" s="139">
        <f t="shared" si="81"/>
        <v>250</v>
      </c>
      <c r="W259" s="27">
        <f t="shared" si="84"/>
        <v>2817616.358115667</v>
      </c>
      <c r="X259" s="27">
        <f t="shared" si="85"/>
        <v>16436.095422341368</v>
      </c>
      <c r="Y259" s="27">
        <f t="shared" si="86"/>
        <v>18118.052921027458</v>
      </c>
      <c r="Z259" s="52">
        <f t="shared" si="82"/>
        <v>2799498.3051946396</v>
      </c>
    </row>
    <row r="260" spans="14:26" ht="12" customHeight="1" x14ac:dyDescent="0.35">
      <c r="N260"/>
      <c r="O260"/>
      <c r="P260"/>
      <c r="Q260"/>
      <c r="R260"/>
      <c r="S260"/>
      <c r="T260" s="234">
        <f t="shared" si="83"/>
        <v>21</v>
      </c>
      <c r="U260" s="138">
        <v>251</v>
      </c>
      <c r="V260" s="139">
        <f t="shared" si="81"/>
        <v>251</v>
      </c>
      <c r="W260" s="27">
        <f t="shared" si="84"/>
        <v>2799498.3051946396</v>
      </c>
      <c r="X260" s="27">
        <f t="shared" si="85"/>
        <v>16330.406780302044</v>
      </c>
      <c r="Y260" s="27">
        <f t="shared" si="86"/>
        <v>18223.741563066782</v>
      </c>
      <c r="Z260" s="52">
        <f t="shared" si="82"/>
        <v>2781274.5636315728</v>
      </c>
    </row>
    <row r="261" spans="14:26" ht="12" customHeight="1" x14ac:dyDescent="0.35">
      <c r="N261"/>
      <c r="O261"/>
      <c r="P261"/>
      <c r="Q261"/>
      <c r="R261"/>
      <c r="S261"/>
      <c r="T261" s="234">
        <f t="shared" si="83"/>
        <v>21</v>
      </c>
      <c r="U261" s="138">
        <v>252</v>
      </c>
      <c r="V261" s="139">
        <f t="shared" si="81"/>
        <v>252</v>
      </c>
      <c r="W261" s="27">
        <f t="shared" si="84"/>
        <v>2781274.5636315728</v>
      </c>
      <c r="X261" s="27">
        <f t="shared" si="85"/>
        <v>16224.101621184152</v>
      </c>
      <c r="Y261" s="27">
        <f t="shared" si="86"/>
        <v>18330.046722184674</v>
      </c>
      <c r="Z261" s="52">
        <f t="shared" si="82"/>
        <v>2762944.5169093879</v>
      </c>
    </row>
    <row r="262" spans="14:26" ht="12" customHeight="1" x14ac:dyDescent="0.35">
      <c r="N262"/>
      <c r="O262"/>
      <c r="P262"/>
      <c r="Q262"/>
      <c r="R262"/>
      <c r="S262"/>
      <c r="T262" s="234">
        <f t="shared" si="83"/>
        <v>22</v>
      </c>
      <c r="U262" s="138">
        <v>253</v>
      </c>
      <c r="V262" s="139">
        <f t="shared" si="81"/>
        <v>253</v>
      </c>
      <c r="W262" s="27">
        <f t="shared" si="84"/>
        <v>2762944.5169093879</v>
      </c>
      <c r="X262" s="27">
        <f t="shared" si="85"/>
        <v>16117.176348638073</v>
      </c>
      <c r="Y262" s="27">
        <f t="shared" si="86"/>
        <v>18436.971994730753</v>
      </c>
      <c r="Z262" s="52">
        <f t="shared" si="82"/>
        <v>2744507.5449146573</v>
      </c>
    </row>
    <row r="263" spans="14:26" ht="12" customHeight="1" x14ac:dyDescent="0.35">
      <c r="N263"/>
      <c r="O263"/>
      <c r="P263"/>
      <c r="Q263"/>
      <c r="R263"/>
      <c r="S263"/>
      <c r="T263" s="234">
        <f t="shared" si="83"/>
        <v>22</v>
      </c>
      <c r="U263" s="138">
        <v>254</v>
      </c>
      <c r="V263" s="139">
        <f t="shared" si="81"/>
        <v>254</v>
      </c>
      <c r="W263" s="27">
        <f t="shared" si="84"/>
        <v>2744507.5449146573</v>
      </c>
      <c r="X263" s="27">
        <f t="shared" si="85"/>
        <v>16009.627345335481</v>
      </c>
      <c r="Y263" s="27">
        <f t="shared" si="86"/>
        <v>18544.520998033346</v>
      </c>
      <c r="Z263" s="52">
        <f t="shared" si="82"/>
        <v>2725963.023916624</v>
      </c>
    </row>
    <row r="264" spans="14:26" ht="12" customHeight="1" x14ac:dyDescent="0.35">
      <c r="N264"/>
      <c r="O264"/>
      <c r="P264"/>
      <c r="Q264"/>
      <c r="R264"/>
      <c r="S264"/>
      <c r="T264" s="234">
        <f t="shared" si="83"/>
        <v>22</v>
      </c>
      <c r="U264" s="138">
        <v>255</v>
      </c>
      <c r="V264" s="139">
        <f t="shared" si="81"/>
        <v>255</v>
      </c>
      <c r="W264" s="27">
        <f t="shared" si="84"/>
        <v>2725963.023916624</v>
      </c>
      <c r="X264" s="27">
        <f t="shared" si="85"/>
        <v>15901.450972846957</v>
      </c>
      <c r="Y264" s="27">
        <f t="shared" si="86"/>
        <v>18652.69737052187</v>
      </c>
      <c r="Z264" s="52">
        <f t="shared" si="82"/>
        <v>2707310.3265461023</v>
      </c>
    </row>
    <row r="265" spans="14:26" ht="12" customHeight="1" x14ac:dyDescent="0.35">
      <c r="N265"/>
      <c r="O265"/>
      <c r="P265"/>
      <c r="Q265"/>
      <c r="R265"/>
      <c r="S265"/>
      <c r="T265" s="234">
        <f t="shared" si="83"/>
        <v>22</v>
      </c>
      <c r="U265" s="138">
        <v>256</v>
      </c>
      <c r="V265" s="139">
        <f t="shared" si="81"/>
        <v>256</v>
      </c>
      <c r="W265" s="27">
        <f t="shared" si="84"/>
        <v>2707310.3265461023</v>
      </c>
      <c r="X265" s="27">
        <f t="shared" si="85"/>
        <v>15792.643571518911</v>
      </c>
      <c r="Y265" s="27">
        <f t="shared" si="86"/>
        <v>18761.504771849915</v>
      </c>
      <c r="Z265" s="52">
        <f t="shared" si="82"/>
        <v>2688548.8217742522</v>
      </c>
    </row>
    <row r="266" spans="14:26" ht="12" customHeight="1" x14ac:dyDescent="0.35">
      <c r="N266"/>
      <c r="O266"/>
      <c r="P266"/>
      <c r="Q266"/>
      <c r="R266"/>
      <c r="S266"/>
      <c r="T266" s="234">
        <f t="shared" si="83"/>
        <v>22</v>
      </c>
      <c r="U266" s="138">
        <v>257</v>
      </c>
      <c r="V266" s="139">
        <f t="shared" ref="V266:V329" si="87">U266</f>
        <v>257</v>
      </c>
      <c r="W266" s="27">
        <f t="shared" si="84"/>
        <v>2688548.8217742522</v>
      </c>
      <c r="X266" s="27">
        <f t="shared" si="85"/>
        <v>15683.201460349785</v>
      </c>
      <c r="Y266" s="27">
        <f t="shared" si="86"/>
        <v>18870.946883019042</v>
      </c>
      <c r="Z266" s="52">
        <f t="shared" ref="Z266:Z329" si="88">W266-Y266</f>
        <v>2669677.8748912332</v>
      </c>
    </row>
    <row r="267" spans="14:26" ht="12" customHeight="1" x14ac:dyDescent="0.35">
      <c r="N267"/>
      <c r="O267"/>
      <c r="P267"/>
      <c r="Q267"/>
      <c r="R267"/>
      <c r="S267"/>
      <c r="T267" s="234">
        <f t="shared" ref="T267:T330" si="89">ROUNDUP(U267/12,0)</f>
        <v>22</v>
      </c>
      <c r="U267" s="138">
        <v>258</v>
      </c>
      <c r="V267" s="139">
        <f t="shared" si="87"/>
        <v>258</v>
      </c>
      <c r="W267" s="27">
        <f t="shared" ref="W267:W330" si="90">Z266</f>
        <v>2669677.8748912332</v>
      </c>
      <c r="X267" s="27">
        <f t="shared" ref="X267:X330" si="91">IF(ROUND(W267,0)=0,0,$D$11/12-Y267)</f>
        <v>15573.120936865507</v>
      </c>
      <c r="Y267" s="27">
        <f t="shared" ref="Y267:Y330" si="92">IFERROR(-PPMT($E$10,V267,$E$9,$E$6),0)</f>
        <v>18981.027406503319</v>
      </c>
      <c r="Z267" s="52">
        <f t="shared" si="88"/>
        <v>2650696.8474847297</v>
      </c>
    </row>
    <row r="268" spans="14:26" ht="12" customHeight="1" x14ac:dyDescent="0.35">
      <c r="N268"/>
      <c r="O268"/>
      <c r="P268"/>
      <c r="Q268"/>
      <c r="R268"/>
      <c r="S268"/>
      <c r="T268" s="234">
        <f t="shared" si="89"/>
        <v>22</v>
      </c>
      <c r="U268" s="138">
        <v>259</v>
      </c>
      <c r="V268" s="139">
        <f t="shared" si="87"/>
        <v>259</v>
      </c>
      <c r="W268" s="27">
        <f t="shared" si="90"/>
        <v>2650696.8474847297</v>
      </c>
      <c r="X268" s="27">
        <f t="shared" si="91"/>
        <v>15462.398276994238</v>
      </c>
      <c r="Y268" s="27">
        <f t="shared" si="92"/>
        <v>19091.750066374589</v>
      </c>
      <c r="Z268" s="52">
        <f t="shared" si="88"/>
        <v>2631605.0974183553</v>
      </c>
    </row>
    <row r="269" spans="14:26" ht="12" customHeight="1" x14ac:dyDescent="0.35">
      <c r="N269"/>
      <c r="O269"/>
      <c r="P269"/>
      <c r="Q269"/>
      <c r="R269"/>
      <c r="S269"/>
      <c r="T269" s="234">
        <f t="shared" si="89"/>
        <v>22</v>
      </c>
      <c r="U269" s="138">
        <v>260</v>
      </c>
      <c r="V269" s="139">
        <f t="shared" si="87"/>
        <v>260</v>
      </c>
      <c r="W269" s="27">
        <f t="shared" si="90"/>
        <v>2631605.0974183553</v>
      </c>
      <c r="X269" s="27">
        <f t="shared" si="91"/>
        <v>15351.029734940388</v>
      </c>
      <c r="Y269" s="27">
        <f t="shared" si="92"/>
        <v>19203.118608428438</v>
      </c>
      <c r="Z269" s="52">
        <f t="shared" si="88"/>
        <v>2612401.9788099267</v>
      </c>
    </row>
    <row r="270" spans="14:26" ht="12" customHeight="1" x14ac:dyDescent="0.35">
      <c r="N270"/>
      <c r="O270"/>
      <c r="P270"/>
      <c r="Q270"/>
      <c r="R270"/>
      <c r="S270"/>
      <c r="T270" s="234">
        <f t="shared" si="89"/>
        <v>22</v>
      </c>
      <c r="U270" s="138">
        <v>261</v>
      </c>
      <c r="V270" s="139">
        <f t="shared" si="87"/>
        <v>261</v>
      </c>
      <c r="W270" s="27">
        <f t="shared" si="90"/>
        <v>2612401.9788099267</v>
      </c>
      <c r="X270" s="27">
        <f t="shared" si="91"/>
        <v>15239.011543057888</v>
      </c>
      <c r="Y270" s="27">
        <f t="shared" si="92"/>
        <v>19315.136800310938</v>
      </c>
      <c r="Z270" s="52">
        <f t="shared" si="88"/>
        <v>2593086.8420096156</v>
      </c>
    </row>
    <row r="271" spans="14:26" ht="12" customHeight="1" x14ac:dyDescent="0.35">
      <c r="N271"/>
      <c r="O271"/>
      <c r="P271"/>
      <c r="Q271"/>
      <c r="R271"/>
      <c r="S271"/>
      <c r="T271" s="234">
        <f t="shared" si="89"/>
        <v>22</v>
      </c>
      <c r="U271" s="138">
        <v>262</v>
      </c>
      <c r="V271" s="139">
        <f t="shared" si="87"/>
        <v>262</v>
      </c>
      <c r="W271" s="27">
        <f t="shared" si="90"/>
        <v>2593086.8420096156</v>
      </c>
      <c r="X271" s="27">
        <f t="shared" si="91"/>
        <v>15126.339911722738</v>
      </c>
      <c r="Y271" s="27">
        <f t="shared" si="92"/>
        <v>19427.808431646088</v>
      </c>
      <c r="Z271" s="52">
        <f t="shared" si="88"/>
        <v>2573659.0335779693</v>
      </c>
    </row>
    <row r="272" spans="14:26" ht="12" customHeight="1" x14ac:dyDescent="0.35">
      <c r="N272"/>
      <c r="O272"/>
      <c r="P272"/>
      <c r="Q272"/>
      <c r="R272"/>
      <c r="S272"/>
      <c r="T272" s="234">
        <f t="shared" si="89"/>
        <v>22</v>
      </c>
      <c r="U272" s="138">
        <v>263</v>
      </c>
      <c r="V272" s="139">
        <f t="shared" si="87"/>
        <v>263</v>
      </c>
      <c r="W272" s="27">
        <f t="shared" si="90"/>
        <v>2573659.0335779693</v>
      </c>
      <c r="X272" s="27">
        <f t="shared" si="91"/>
        <v>15013.011029204801</v>
      </c>
      <c r="Y272" s="27">
        <f t="shared" si="92"/>
        <v>19541.137314164025</v>
      </c>
      <c r="Z272" s="52">
        <f t="shared" si="88"/>
        <v>2554117.8962638052</v>
      </c>
    </row>
    <row r="273" spans="14:26" ht="12" customHeight="1" x14ac:dyDescent="0.35">
      <c r="N273"/>
      <c r="O273"/>
      <c r="P273"/>
      <c r="Q273"/>
      <c r="R273"/>
      <c r="S273"/>
      <c r="T273" s="234">
        <f t="shared" si="89"/>
        <v>22</v>
      </c>
      <c r="U273" s="138">
        <v>264</v>
      </c>
      <c r="V273" s="139">
        <f t="shared" si="87"/>
        <v>264</v>
      </c>
      <c r="W273" s="27">
        <f t="shared" si="90"/>
        <v>2554117.8962638052</v>
      </c>
      <c r="X273" s="27">
        <f t="shared" si="91"/>
        <v>14899.02106153885</v>
      </c>
      <c r="Y273" s="27">
        <f t="shared" si="92"/>
        <v>19655.127281829977</v>
      </c>
      <c r="Z273" s="52">
        <f t="shared" si="88"/>
        <v>2534462.768981975</v>
      </c>
    </row>
    <row r="274" spans="14:26" ht="12" customHeight="1" x14ac:dyDescent="0.35">
      <c r="N274"/>
      <c r="O274"/>
      <c r="P274"/>
      <c r="Q274"/>
      <c r="R274"/>
      <c r="S274"/>
      <c r="T274" s="234">
        <f t="shared" si="89"/>
        <v>23</v>
      </c>
      <c r="U274" s="138">
        <v>265</v>
      </c>
      <c r="V274" s="139">
        <f t="shared" si="87"/>
        <v>265</v>
      </c>
      <c r="W274" s="27">
        <f t="shared" si="90"/>
        <v>2534462.768981975</v>
      </c>
      <c r="X274" s="27">
        <f t="shared" si="91"/>
        <v>14784.366152394839</v>
      </c>
      <c r="Y274" s="27">
        <f t="shared" si="92"/>
        <v>19769.782190973987</v>
      </c>
      <c r="Z274" s="52">
        <f t="shared" si="88"/>
        <v>2514692.9867910012</v>
      </c>
    </row>
    <row r="275" spans="14:26" ht="12" customHeight="1" x14ac:dyDescent="0.35">
      <c r="N275"/>
      <c r="O275"/>
      <c r="P275"/>
      <c r="Q275"/>
      <c r="R275"/>
      <c r="S275"/>
      <c r="T275" s="234">
        <f t="shared" si="89"/>
        <v>23</v>
      </c>
      <c r="U275" s="138">
        <v>266</v>
      </c>
      <c r="V275" s="139">
        <f t="shared" si="87"/>
        <v>266</v>
      </c>
      <c r="W275" s="27">
        <f t="shared" si="90"/>
        <v>2514692.9867910012</v>
      </c>
      <c r="X275" s="27">
        <f t="shared" si="91"/>
        <v>14669.042422947492</v>
      </c>
      <c r="Y275" s="27">
        <f t="shared" si="92"/>
        <v>19885.105920421334</v>
      </c>
      <c r="Z275" s="52">
        <f t="shared" si="88"/>
        <v>2494807.8808705797</v>
      </c>
    </row>
    <row r="276" spans="14:26" ht="12" customHeight="1" x14ac:dyDescent="0.35">
      <c r="N276"/>
      <c r="O276"/>
      <c r="P276"/>
      <c r="Q276"/>
      <c r="R276"/>
      <c r="S276"/>
      <c r="T276" s="234">
        <f t="shared" si="89"/>
        <v>23</v>
      </c>
      <c r="U276" s="138">
        <v>267</v>
      </c>
      <c r="V276" s="139">
        <f t="shared" si="87"/>
        <v>267</v>
      </c>
      <c r="W276" s="27">
        <f t="shared" si="90"/>
        <v>2494807.8808705797</v>
      </c>
      <c r="X276" s="27">
        <f t="shared" si="91"/>
        <v>14553.045971745029</v>
      </c>
      <c r="Y276" s="27">
        <f t="shared" si="92"/>
        <v>20001.102371623798</v>
      </c>
      <c r="Z276" s="52">
        <f t="shared" si="88"/>
        <v>2474806.778498956</v>
      </c>
    </row>
    <row r="277" spans="14:26" ht="12" customHeight="1" x14ac:dyDescent="0.35">
      <c r="N277"/>
      <c r="O277"/>
      <c r="P277"/>
      <c r="Q277"/>
      <c r="R277"/>
      <c r="S277"/>
      <c r="T277" s="234">
        <f t="shared" si="89"/>
        <v>23</v>
      </c>
      <c r="U277" s="138">
        <v>268</v>
      </c>
      <c r="V277" s="139">
        <f t="shared" si="87"/>
        <v>268</v>
      </c>
      <c r="W277" s="27">
        <f t="shared" si="90"/>
        <v>2474806.778498956</v>
      </c>
      <c r="X277" s="27">
        <f t="shared" si="91"/>
        <v>14436.372874577224</v>
      </c>
      <c r="Y277" s="27">
        <f t="shared" si="92"/>
        <v>20117.775468791602</v>
      </c>
      <c r="Z277" s="52">
        <f t="shared" si="88"/>
        <v>2454689.0030301642</v>
      </c>
    </row>
    <row r="278" spans="14:26" ht="12" customHeight="1" x14ac:dyDescent="0.35">
      <c r="N278"/>
      <c r="O278"/>
      <c r="P278"/>
      <c r="Q278"/>
      <c r="R278"/>
      <c r="S278"/>
      <c r="T278" s="234">
        <f t="shared" si="89"/>
        <v>23</v>
      </c>
      <c r="U278" s="138">
        <v>269</v>
      </c>
      <c r="V278" s="139">
        <f t="shared" si="87"/>
        <v>269</v>
      </c>
      <c r="W278" s="27">
        <f t="shared" si="90"/>
        <v>2454689.0030301642</v>
      </c>
      <c r="X278" s="27">
        <f t="shared" si="91"/>
        <v>14319.019184342611</v>
      </c>
      <c r="Y278" s="27">
        <f t="shared" si="92"/>
        <v>20235.129159026215</v>
      </c>
      <c r="Z278" s="52">
        <f t="shared" si="88"/>
        <v>2434453.8738711379</v>
      </c>
    </row>
    <row r="279" spans="14:26" ht="12" customHeight="1" x14ac:dyDescent="0.35">
      <c r="N279"/>
      <c r="O279"/>
      <c r="P279"/>
      <c r="Q279"/>
      <c r="R279"/>
      <c r="S279"/>
      <c r="T279" s="234">
        <f t="shared" si="89"/>
        <v>23</v>
      </c>
      <c r="U279" s="138">
        <v>270</v>
      </c>
      <c r="V279" s="139">
        <f t="shared" si="87"/>
        <v>270</v>
      </c>
      <c r="W279" s="27">
        <f t="shared" si="90"/>
        <v>2434453.8738711379</v>
      </c>
      <c r="X279" s="27">
        <f t="shared" si="91"/>
        <v>14200.980930914957</v>
      </c>
      <c r="Y279" s="27">
        <f t="shared" si="92"/>
        <v>20353.167412453869</v>
      </c>
      <c r="Z279" s="52">
        <f t="shared" si="88"/>
        <v>2414100.7064586841</v>
      </c>
    </row>
    <row r="280" spans="14:26" ht="12" customHeight="1" x14ac:dyDescent="0.35">
      <c r="N280"/>
      <c r="O280"/>
      <c r="P280"/>
      <c r="Q280"/>
      <c r="R280"/>
      <c r="S280"/>
      <c r="T280" s="234">
        <f t="shared" si="89"/>
        <v>23</v>
      </c>
      <c r="U280" s="138">
        <v>271</v>
      </c>
      <c r="V280" s="139">
        <f t="shared" si="87"/>
        <v>271</v>
      </c>
      <c r="W280" s="27">
        <f t="shared" si="90"/>
        <v>2414100.7064586841</v>
      </c>
      <c r="X280" s="27">
        <f t="shared" si="91"/>
        <v>14082.254121008977</v>
      </c>
      <c r="Y280" s="27">
        <f t="shared" si="92"/>
        <v>20471.89422235985</v>
      </c>
      <c r="Z280" s="52">
        <f t="shared" si="88"/>
        <v>2393628.8122363244</v>
      </c>
    </row>
    <row r="281" spans="14:26" ht="12" customHeight="1" x14ac:dyDescent="0.35">
      <c r="N281"/>
      <c r="O281"/>
      <c r="P281"/>
      <c r="Q281"/>
      <c r="R281"/>
      <c r="S281"/>
      <c r="T281" s="234">
        <f t="shared" si="89"/>
        <v>23</v>
      </c>
      <c r="U281" s="138">
        <v>272</v>
      </c>
      <c r="V281" s="139">
        <f t="shared" si="87"/>
        <v>272</v>
      </c>
      <c r="W281" s="27">
        <f t="shared" si="90"/>
        <v>2393628.8122363244</v>
      </c>
      <c r="X281" s="27">
        <f t="shared" si="91"/>
        <v>13962.834738045211</v>
      </c>
      <c r="Y281" s="27">
        <f t="shared" si="92"/>
        <v>20591.313605323616</v>
      </c>
      <c r="Z281" s="52">
        <f t="shared" si="88"/>
        <v>2373037.498631001</v>
      </c>
    </row>
    <row r="282" spans="14:26" ht="12" customHeight="1" x14ac:dyDescent="0.35">
      <c r="N282"/>
      <c r="O282"/>
      <c r="P282"/>
      <c r="Q282"/>
      <c r="R282"/>
      <c r="S282"/>
      <c r="T282" s="234">
        <f t="shared" si="89"/>
        <v>23</v>
      </c>
      <c r="U282" s="138">
        <v>273</v>
      </c>
      <c r="V282" s="139">
        <f t="shared" si="87"/>
        <v>273</v>
      </c>
      <c r="W282" s="27">
        <f t="shared" si="90"/>
        <v>2373037.498631001</v>
      </c>
      <c r="X282" s="27">
        <f t="shared" si="91"/>
        <v>13842.718742014153</v>
      </c>
      <c r="Y282" s="27">
        <f t="shared" si="92"/>
        <v>20711.429601354674</v>
      </c>
      <c r="Z282" s="52">
        <f t="shared" si="88"/>
        <v>2352326.0690296465</v>
      </c>
    </row>
    <row r="283" spans="14:26" ht="12" customHeight="1" x14ac:dyDescent="0.35">
      <c r="N283"/>
      <c r="O283"/>
      <c r="P283"/>
      <c r="Q283"/>
      <c r="R283"/>
      <c r="S283"/>
      <c r="T283" s="234">
        <f t="shared" si="89"/>
        <v>23</v>
      </c>
      <c r="U283" s="138">
        <v>274</v>
      </c>
      <c r="V283" s="139">
        <f t="shared" si="87"/>
        <v>274</v>
      </c>
      <c r="W283" s="27">
        <f t="shared" si="90"/>
        <v>2352326.0690296465</v>
      </c>
      <c r="X283" s="27">
        <f t="shared" si="91"/>
        <v>13721.902069339587</v>
      </c>
      <c r="Y283" s="27">
        <f t="shared" si="92"/>
        <v>20832.246274029239</v>
      </c>
      <c r="Z283" s="52">
        <f t="shared" si="88"/>
        <v>2331493.8227556171</v>
      </c>
    </row>
    <row r="284" spans="14:26" ht="12" customHeight="1" x14ac:dyDescent="0.35">
      <c r="N284"/>
      <c r="O284"/>
      <c r="P284"/>
      <c r="Q284"/>
      <c r="R284"/>
      <c r="S284"/>
      <c r="T284" s="234">
        <f t="shared" si="89"/>
        <v>23</v>
      </c>
      <c r="U284" s="138">
        <v>275</v>
      </c>
      <c r="V284" s="139">
        <f t="shared" si="87"/>
        <v>275</v>
      </c>
      <c r="W284" s="27">
        <f t="shared" si="90"/>
        <v>2331493.8227556171</v>
      </c>
      <c r="X284" s="27">
        <f t="shared" si="91"/>
        <v>13600.380632741082</v>
      </c>
      <c r="Y284" s="27">
        <f t="shared" si="92"/>
        <v>20953.767710627744</v>
      </c>
      <c r="Z284" s="52">
        <f t="shared" si="88"/>
        <v>2310540.0550449896</v>
      </c>
    </row>
    <row r="285" spans="14:26" ht="12" customHeight="1" x14ac:dyDescent="0.35">
      <c r="N285"/>
      <c r="O285"/>
      <c r="P285"/>
      <c r="Q285"/>
      <c r="R285"/>
      <c r="S285"/>
      <c r="T285" s="234">
        <f t="shared" si="89"/>
        <v>23</v>
      </c>
      <c r="U285" s="138">
        <v>276</v>
      </c>
      <c r="V285" s="139">
        <f t="shared" si="87"/>
        <v>276</v>
      </c>
      <c r="W285" s="27">
        <f t="shared" si="90"/>
        <v>2310540.0550449896</v>
      </c>
      <c r="X285" s="27">
        <f t="shared" si="91"/>
        <v>13478.150321095756</v>
      </c>
      <c r="Y285" s="27">
        <f t="shared" si="92"/>
        <v>21075.99802227307</v>
      </c>
      <c r="Z285" s="52">
        <f t="shared" si="88"/>
        <v>2289464.0570227164</v>
      </c>
    </row>
    <row r="286" spans="14:26" ht="12" customHeight="1" x14ac:dyDescent="0.35">
      <c r="N286"/>
      <c r="O286"/>
      <c r="P286"/>
      <c r="Q286"/>
      <c r="R286"/>
      <c r="S286"/>
      <c r="T286" s="234">
        <f t="shared" si="89"/>
        <v>24</v>
      </c>
      <c r="U286" s="138">
        <v>277</v>
      </c>
      <c r="V286" s="139">
        <f t="shared" si="87"/>
        <v>277</v>
      </c>
      <c r="W286" s="27">
        <f t="shared" si="90"/>
        <v>2289464.0570227164</v>
      </c>
      <c r="X286" s="27">
        <f t="shared" si="91"/>
        <v>13355.20699929916</v>
      </c>
      <c r="Y286" s="27">
        <f t="shared" si="92"/>
        <v>21198.941344069666</v>
      </c>
      <c r="Z286" s="52">
        <f t="shared" si="88"/>
        <v>2268265.1156786466</v>
      </c>
    </row>
    <row r="287" spans="14:26" ht="12" customHeight="1" x14ac:dyDescent="0.35">
      <c r="N287"/>
      <c r="O287"/>
      <c r="P287"/>
      <c r="Q287"/>
      <c r="R287"/>
      <c r="S287"/>
      <c r="T287" s="234">
        <f t="shared" si="89"/>
        <v>24</v>
      </c>
      <c r="U287" s="138">
        <v>278</v>
      </c>
      <c r="V287" s="139">
        <f t="shared" si="87"/>
        <v>278</v>
      </c>
      <c r="W287" s="27">
        <f t="shared" si="90"/>
        <v>2268265.1156786466</v>
      </c>
      <c r="X287" s="27">
        <f t="shared" si="91"/>
        <v>13231.546508125422</v>
      </c>
      <c r="Y287" s="27">
        <f t="shared" si="92"/>
        <v>21322.601835243404</v>
      </c>
      <c r="Z287" s="52">
        <f t="shared" si="88"/>
        <v>2246942.5138434032</v>
      </c>
    </row>
    <row r="288" spans="14:26" ht="12" customHeight="1" x14ac:dyDescent="0.35">
      <c r="N288"/>
      <c r="O288"/>
      <c r="P288"/>
      <c r="Q288"/>
      <c r="R288"/>
      <c r="S288"/>
      <c r="T288" s="234">
        <f t="shared" si="89"/>
        <v>24</v>
      </c>
      <c r="U288" s="138">
        <v>279</v>
      </c>
      <c r="V288" s="139">
        <f t="shared" si="87"/>
        <v>279</v>
      </c>
      <c r="W288" s="27">
        <f t="shared" si="90"/>
        <v>2246942.5138434032</v>
      </c>
      <c r="X288" s="27">
        <f t="shared" si="91"/>
        <v>13107.1646640865</v>
      </c>
      <c r="Y288" s="27">
        <f t="shared" si="92"/>
        <v>21446.983679282326</v>
      </c>
      <c r="Z288" s="52">
        <f t="shared" si="88"/>
        <v>2225495.5301641207</v>
      </c>
    </row>
    <row r="289" spans="14:26" ht="12" customHeight="1" x14ac:dyDescent="0.35">
      <c r="N289"/>
      <c r="O289"/>
      <c r="P289"/>
      <c r="Q289"/>
      <c r="R289"/>
      <c r="S289"/>
      <c r="T289" s="234">
        <f t="shared" si="89"/>
        <v>24</v>
      </c>
      <c r="U289" s="138">
        <v>280</v>
      </c>
      <c r="V289" s="139">
        <f t="shared" si="87"/>
        <v>280</v>
      </c>
      <c r="W289" s="27">
        <f t="shared" si="90"/>
        <v>2225495.5301641207</v>
      </c>
      <c r="X289" s="27">
        <f t="shared" si="91"/>
        <v>12982.057259290686</v>
      </c>
      <c r="Y289" s="27">
        <f t="shared" si="92"/>
        <v>21572.09108407814</v>
      </c>
      <c r="Z289" s="52">
        <f t="shared" si="88"/>
        <v>2203923.4390800428</v>
      </c>
    </row>
    <row r="290" spans="14:26" ht="12" customHeight="1" x14ac:dyDescent="0.35">
      <c r="N290"/>
      <c r="O290"/>
      <c r="P290"/>
      <c r="Q290"/>
      <c r="R290"/>
      <c r="S290"/>
      <c r="T290" s="234">
        <f t="shared" si="89"/>
        <v>24</v>
      </c>
      <c r="U290" s="138">
        <v>281</v>
      </c>
      <c r="V290" s="139">
        <f t="shared" si="87"/>
        <v>281</v>
      </c>
      <c r="W290" s="27">
        <f t="shared" si="90"/>
        <v>2203923.4390800428</v>
      </c>
      <c r="X290" s="27">
        <f t="shared" si="91"/>
        <v>12856.220061300235</v>
      </c>
      <c r="Y290" s="27">
        <f t="shared" si="92"/>
        <v>21697.928282068591</v>
      </c>
      <c r="Z290" s="52">
        <f t="shared" si="88"/>
        <v>2182225.5107979742</v>
      </c>
    </row>
    <row r="291" spans="14:26" ht="12" customHeight="1" x14ac:dyDescent="0.35">
      <c r="N291"/>
      <c r="O291"/>
      <c r="P291"/>
      <c r="Q291"/>
      <c r="R291"/>
      <c r="S291"/>
      <c r="T291" s="234">
        <f t="shared" si="89"/>
        <v>24</v>
      </c>
      <c r="U291" s="138">
        <v>282</v>
      </c>
      <c r="V291" s="139">
        <f t="shared" si="87"/>
        <v>282</v>
      </c>
      <c r="W291" s="27">
        <f t="shared" si="90"/>
        <v>2182225.5107979742</v>
      </c>
      <c r="X291" s="27">
        <f t="shared" si="91"/>
        <v>12729.648812988165</v>
      </c>
      <c r="Y291" s="27">
        <f t="shared" si="92"/>
        <v>21824.499530380661</v>
      </c>
      <c r="Z291" s="52">
        <f t="shared" si="88"/>
        <v>2160401.0112675936</v>
      </c>
    </row>
    <row r="292" spans="14:26" ht="12" customHeight="1" x14ac:dyDescent="0.35">
      <c r="N292"/>
      <c r="O292"/>
      <c r="P292"/>
      <c r="Q292"/>
      <c r="R292"/>
      <c r="S292"/>
      <c r="T292" s="234">
        <f t="shared" si="89"/>
        <v>24</v>
      </c>
      <c r="U292" s="138">
        <v>283</v>
      </c>
      <c r="V292" s="139">
        <f t="shared" si="87"/>
        <v>283</v>
      </c>
      <c r="W292" s="27">
        <f t="shared" si="90"/>
        <v>2160401.0112675936</v>
      </c>
      <c r="X292" s="27">
        <f t="shared" si="91"/>
        <v>12602.339232394279</v>
      </c>
      <c r="Y292" s="27">
        <f t="shared" si="92"/>
        <v>21951.809110974547</v>
      </c>
      <c r="Z292" s="52">
        <f t="shared" si="88"/>
        <v>2138449.2021566192</v>
      </c>
    </row>
    <row r="293" spans="14:26" ht="12" customHeight="1" x14ac:dyDescent="0.35">
      <c r="N293"/>
      <c r="O293"/>
      <c r="P293"/>
      <c r="Q293"/>
      <c r="R293"/>
      <c r="S293"/>
      <c r="T293" s="234">
        <f t="shared" si="89"/>
        <v>24</v>
      </c>
      <c r="U293" s="138">
        <v>284</v>
      </c>
      <c r="V293" s="139">
        <f t="shared" si="87"/>
        <v>284</v>
      </c>
      <c r="W293" s="27">
        <f t="shared" si="90"/>
        <v>2138449.2021566192</v>
      </c>
      <c r="X293" s="27">
        <f t="shared" si="91"/>
        <v>12474.287012580258</v>
      </c>
      <c r="Y293" s="27">
        <f t="shared" si="92"/>
        <v>22079.861330788568</v>
      </c>
      <c r="Z293" s="52">
        <f t="shared" si="88"/>
        <v>2116369.3408258306</v>
      </c>
    </row>
    <row r="294" spans="14:26" ht="12" customHeight="1" x14ac:dyDescent="0.35">
      <c r="N294"/>
      <c r="O294"/>
      <c r="P294"/>
      <c r="Q294"/>
      <c r="R294"/>
      <c r="S294"/>
      <c r="T294" s="234">
        <f t="shared" si="89"/>
        <v>24</v>
      </c>
      <c r="U294" s="138">
        <v>285</v>
      </c>
      <c r="V294" s="139">
        <f t="shared" si="87"/>
        <v>285</v>
      </c>
      <c r="W294" s="27">
        <f t="shared" si="90"/>
        <v>2116369.3408258306</v>
      </c>
      <c r="X294" s="27">
        <f t="shared" si="91"/>
        <v>12345.487821483992</v>
      </c>
      <c r="Y294" s="27">
        <f t="shared" si="92"/>
        <v>22208.660521884834</v>
      </c>
      <c r="Z294" s="52">
        <f t="shared" si="88"/>
        <v>2094160.6803039457</v>
      </c>
    </row>
    <row r="295" spans="14:26" ht="12" customHeight="1" x14ac:dyDescent="0.35">
      <c r="N295"/>
      <c r="O295"/>
      <c r="P295"/>
      <c r="Q295"/>
      <c r="R295"/>
      <c r="S295"/>
      <c r="T295" s="234">
        <f t="shared" si="89"/>
        <v>24</v>
      </c>
      <c r="U295" s="138">
        <v>286</v>
      </c>
      <c r="V295" s="139">
        <f t="shared" si="87"/>
        <v>286</v>
      </c>
      <c r="W295" s="27">
        <f t="shared" si="90"/>
        <v>2094160.6803039457</v>
      </c>
      <c r="X295" s="27">
        <f t="shared" si="91"/>
        <v>12215.937301772999</v>
      </c>
      <c r="Y295" s="27">
        <f t="shared" si="92"/>
        <v>22338.211041595827</v>
      </c>
      <c r="Z295" s="52">
        <f t="shared" si="88"/>
        <v>2071822.4692623499</v>
      </c>
    </row>
    <row r="296" spans="14:26" ht="12" customHeight="1" x14ac:dyDescent="0.35">
      <c r="N296"/>
      <c r="O296"/>
      <c r="P296"/>
      <c r="Q296"/>
      <c r="R296"/>
      <c r="S296"/>
      <c r="T296" s="234">
        <f t="shared" si="89"/>
        <v>24</v>
      </c>
      <c r="U296" s="138">
        <v>287</v>
      </c>
      <c r="V296" s="139">
        <f t="shared" si="87"/>
        <v>287</v>
      </c>
      <c r="W296" s="27">
        <f t="shared" si="90"/>
        <v>2071822.4692623499</v>
      </c>
      <c r="X296" s="27">
        <f t="shared" si="91"/>
        <v>12085.631070697022</v>
      </c>
      <c r="Y296" s="27">
        <f t="shared" si="92"/>
        <v>22468.517272671805</v>
      </c>
      <c r="Z296" s="52">
        <f t="shared" si="88"/>
        <v>2049353.951989678</v>
      </c>
    </row>
    <row r="297" spans="14:26" ht="12" customHeight="1" x14ac:dyDescent="0.35">
      <c r="N297"/>
      <c r="O297"/>
      <c r="P297"/>
      <c r="Q297"/>
      <c r="R297"/>
      <c r="S297"/>
      <c r="T297" s="234">
        <f t="shared" si="89"/>
        <v>24</v>
      </c>
      <c r="U297" s="138">
        <v>288</v>
      </c>
      <c r="V297" s="139">
        <f t="shared" si="87"/>
        <v>288</v>
      </c>
      <c r="W297" s="27">
        <f t="shared" si="90"/>
        <v>2049353.951989678</v>
      </c>
      <c r="X297" s="27">
        <f t="shared" si="91"/>
        <v>11954.564719939772</v>
      </c>
      <c r="Y297" s="27">
        <f t="shared" si="92"/>
        <v>22599.583623429055</v>
      </c>
      <c r="Z297" s="52">
        <f t="shared" si="88"/>
        <v>2026754.3683662489</v>
      </c>
    </row>
    <row r="298" spans="14:26" ht="12" customHeight="1" x14ac:dyDescent="0.35">
      <c r="N298"/>
      <c r="O298"/>
      <c r="P298"/>
      <c r="Q298"/>
      <c r="R298"/>
      <c r="S298"/>
      <c r="T298" s="234">
        <f t="shared" si="89"/>
        <v>25</v>
      </c>
      <c r="U298" s="138">
        <v>289</v>
      </c>
      <c r="V298" s="139">
        <f t="shared" si="87"/>
        <v>289</v>
      </c>
      <c r="W298" s="27">
        <f t="shared" si="90"/>
        <v>2026754.3683662489</v>
      </c>
      <c r="X298" s="27">
        <f t="shared" si="91"/>
        <v>11822.733815469768</v>
      </c>
      <c r="Y298" s="27">
        <f t="shared" si="92"/>
        <v>22731.414527899058</v>
      </c>
      <c r="Z298" s="52">
        <f t="shared" si="88"/>
        <v>2004022.9538383498</v>
      </c>
    </row>
    <row r="299" spans="14:26" ht="12" customHeight="1" x14ac:dyDescent="0.35">
      <c r="N299"/>
      <c r="O299"/>
      <c r="P299"/>
      <c r="Q299"/>
      <c r="R299"/>
      <c r="S299"/>
      <c r="T299" s="234">
        <f t="shared" si="89"/>
        <v>25</v>
      </c>
      <c r="U299" s="138">
        <v>290</v>
      </c>
      <c r="V299" s="139">
        <f t="shared" si="87"/>
        <v>290</v>
      </c>
      <c r="W299" s="27">
        <f t="shared" si="90"/>
        <v>2004022.9538383498</v>
      </c>
      <c r="X299" s="27">
        <f t="shared" si="91"/>
        <v>11690.133897390358</v>
      </c>
      <c r="Y299" s="27">
        <f t="shared" si="92"/>
        <v>22864.014445978468</v>
      </c>
      <c r="Z299" s="52">
        <f t="shared" si="88"/>
        <v>1981158.9393923713</v>
      </c>
    </row>
    <row r="300" spans="14:26" ht="12" customHeight="1" x14ac:dyDescent="0.35">
      <c r="N300"/>
      <c r="O300"/>
      <c r="P300"/>
      <c r="Q300"/>
      <c r="R300"/>
      <c r="S300"/>
      <c r="T300" s="234">
        <f t="shared" si="89"/>
        <v>25</v>
      </c>
      <c r="U300" s="138">
        <v>291</v>
      </c>
      <c r="V300" s="139">
        <f t="shared" si="87"/>
        <v>291</v>
      </c>
      <c r="W300" s="27">
        <f t="shared" si="90"/>
        <v>1981158.9393923713</v>
      </c>
      <c r="X300" s="27">
        <f t="shared" si="91"/>
        <v>11556.760479788816</v>
      </c>
      <c r="Y300" s="27">
        <f t="shared" si="92"/>
        <v>22997.38786358001</v>
      </c>
      <c r="Z300" s="52">
        <f t="shared" si="88"/>
        <v>1958161.5515287914</v>
      </c>
    </row>
    <row r="301" spans="14:26" ht="12" customHeight="1" x14ac:dyDescent="0.35">
      <c r="N301"/>
      <c r="O301"/>
      <c r="P301"/>
      <c r="Q301"/>
      <c r="R301"/>
      <c r="S301"/>
      <c r="T301" s="234">
        <f t="shared" si="89"/>
        <v>25</v>
      </c>
      <c r="U301" s="138">
        <v>292</v>
      </c>
      <c r="V301" s="139">
        <f t="shared" si="87"/>
        <v>292</v>
      </c>
      <c r="W301" s="27">
        <f t="shared" si="90"/>
        <v>1958161.5515287914</v>
      </c>
      <c r="X301" s="27">
        <f t="shared" si="91"/>
        <v>11422.6090505846</v>
      </c>
      <c r="Y301" s="27">
        <f t="shared" si="92"/>
        <v>23131.539292784226</v>
      </c>
      <c r="Z301" s="52">
        <f t="shared" si="88"/>
        <v>1935030.0122360073</v>
      </c>
    </row>
    <row r="302" spans="14:26" ht="12" customHeight="1" x14ac:dyDescent="0.35">
      <c r="N302"/>
      <c r="O302"/>
      <c r="P302"/>
      <c r="Q302"/>
      <c r="R302"/>
      <c r="S302"/>
      <c r="T302" s="234">
        <f t="shared" si="89"/>
        <v>25</v>
      </c>
      <c r="U302" s="138">
        <v>293</v>
      </c>
      <c r="V302" s="139">
        <f t="shared" si="87"/>
        <v>293</v>
      </c>
      <c r="W302" s="27">
        <f t="shared" si="90"/>
        <v>1935030.0122360073</v>
      </c>
      <c r="X302" s="27">
        <f t="shared" si="91"/>
        <v>11287.675071376692</v>
      </c>
      <c r="Y302" s="27">
        <f t="shared" si="92"/>
        <v>23266.473271992134</v>
      </c>
      <c r="Z302" s="52">
        <f t="shared" si="88"/>
        <v>1911763.5389640152</v>
      </c>
    </row>
    <row r="303" spans="14:26" ht="12" customHeight="1" x14ac:dyDescent="0.35">
      <c r="N303"/>
      <c r="O303"/>
      <c r="P303"/>
      <c r="Q303"/>
      <c r="R303"/>
      <c r="S303"/>
      <c r="T303" s="234">
        <f t="shared" si="89"/>
        <v>25</v>
      </c>
      <c r="U303" s="138">
        <v>294</v>
      </c>
      <c r="V303" s="139">
        <f t="shared" si="87"/>
        <v>294</v>
      </c>
      <c r="W303" s="27">
        <f t="shared" si="90"/>
        <v>1911763.5389640152</v>
      </c>
      <c r="X303" s="27">
        <f t="shared" si="91"/>
        <v>11151.953977290072</v>
      </c>
      <c r="Y303" s="27">
        <f t="shared" si="92"/>
        <v>23402.194366078755</v>
      </c>
      <c r="Z303" s="52">
        <f t="shared" si="88"/>
        <v>1888361.3445979364</v>
      </c>
    </row>
    <row r="304" spans="14:26" ht="12" customHeight="1" x14ac:dyDescent="0.35">
      <c r="N304"/>
      <c r="O304"/>
      <c r="P304"/>
      <c r="Q304"/>
      <c r="R304"/>
      <c r="S304"/>
      <c r="T304" s="234">
        <f t="shared" si="89"/>
        <v>25</v>
      </c>
      <c r="U304" s="138">
        <v>295</v>
      </c>
      <c r="V304" s="139">
        <f t="shared" si="87"/>
        <v>295</v>
      </c>
      <c r="W304" s="27">
        <f t="shared" si="90"/>
        <v>1888361.3445979364</v>
      </c>
      <c r="X304" s="27">
        <f t="shared" si="91"/>
        <v>11015.441176821278</v>
      </c>
      <c r="Y304" s="27">
        <f t="shared" si="92"/>
        <v>23538.707166547549</v>
      </c>
      <c r="Z304" s="52">
        <f t="shared" si="88"/>
        <v>1864822.6374313887</v>
      </c>
    </row>
    <row r="305" spans="14:26" ht="12" customHeight="1" x14ac:dyDescent="0.35">
      <c r="N305"/>
      <c r="O305"/>
      <c r="P305"/>
      <c r="Q305"/>
      <c r="R305"/>
      <c r="S305"/>
      <c r="T305" s="234">
        <f t="shared" si="89"/>
        <v>25</v>
      </c>
      <c r="U305" s="138">
        <v>296</v>
      </c>
      <c r="V305" s="139">
        <f t="shared" si="87"/>
        <v>296</v>
      </c>
      <c r="W305" s="27">
        <f t="shared" si="90"/>
        <v>1864822.6374313887</v>
      </c>
      <c r="X305" s="27">
        <f t="shared" si="91"/>
        <v>10878.132051683086</v>
      </c>
      <c r="Y305" s="27">
        <f t="shared" si="92"/>
        <v>23676.016291685741</v>
      </c>
      <c r="Z305" s="52">
        <f t="shared" si="88"/>
        <v>1841146.6211397031</v>
      </c>
    </row>
    <row r="306" spans="14:26" ht="12" customHeight="1" x14ac:dyDescent="0.35">
      <c r="N306"/>
      <c r="O306"/>
      <c r="P306"/>
      <c r="Q306"/>
      <c r="R306"/>
      <c r="S306"/>
      <c r="T306" s="234">
        <f t="shared" si="89"/>
        <v>25</v>
      </c>
      <c r="U306" s="138">
        <v>297</v>
      </c>
      <c r="V306" s="139">
        <f t="shared" si="87"/>
        <v>297</v>
      </c>
      <c r="W306" s="27">
        <f t="shared" si="90"/>
        <v>1841146.6211397031</v>
      </c>
      <c r="X306" s="27">
        <f t="shared" si="91"/>
        <v>10740.021956648252</v>
      </c>
      <c r="Y306" s="27">
        <f t="shared" si="92"/>
        <v>23814.126386720574</v>
      </c>
      <c r="Z306" s="52">
        <f t="shared" si="88"/>
        <v>1817332.4947529824</v>
      </c>
    </row>
    <row r="307" spans="14:26" ht="12" customHeight="1" x14ac:dyDescent="0.35">
      <c r="N307"/>
      <c r="O307"/>
      <c r="P307"/>
      <c r="Q307"/>
      <c r="R307"/>
      <c r="S307"/>
      <c r="T307" s="234">
        <f t="shared" si="89"/>
        <v>25</v>
      </c>
      <c r="U307" s="138">
        <v>298</v>
      </c>
      <c r="V307" s="139">
        <f t="shared" si="87"/>
        <v>298</v>
      </c>
      <c r="W307" s="27">
        <f t="shared" si="90"/>
        <v>1817332.4947529824</v>
      </c>
      <c r="X307" s="27">
        <f t="shared" si="91"/>
        <v>10601.106219392379</v>
      </c>
      <c r="Y307" s="27">
        <f t="shared" si="92"/>
        <v>23953.042123976447</v>
      </c>
      <c r="Z307" s="52">
        <f t="shared" si="88"/>
        <v>1793379.452629006</v>
      </c>
    </row>
    <row r="308" spans="14:26" ht="12" customHeight="1" x14ac:dyDescent="0.35">
      <c r="N308"/>
      <c r="O308"/>
      <c r="P308"/>
      <c r="Q308"/>
      <c r="R308"/>
      <c r="S308"/>
      <c r="T308" s="234">
        <f t="shared" si="89"/>
        <v>25</v>
      </c>
      <c r="U308" s="138">
        <v>299</v>
      </c>
      <c r="V308" s="139">
        <f t="shared" si="87"/>
        <v>299</v>
      </c>
      <c r="W308" s="27">
        <f t="shared" si="90"/>
        <v>1793379.452629006</v>
      </c>
      <c r="X308" s="27">
        <f t="shared" si="91"/>
        <v>10461.380140335848</v>
      </c>
      <c r="Y308" s="27">
        <f t="shared" si="92"/>
        <v>24092.768203032978</v>
      </c>
      <c r="Z308" s="52">
        <f t="shared" si="88"/>
        <v>1769286.6844259731</v>
      </c>
    </row>
    <row r="309" spans="14:26" ht="12" customHeight="1" x14ac:dyDescent="0.35">
      <c r="N309"/>
      <c r="O309"/>
      <c r="P309"/>
      <c r="Q309"/>
      <c r="R309"/>
      <c r="S309"/>
      <c r="T309" s="234">
        <f t="shared" si="89"/>
        <v>25</v>
      </c>
      <c r="U309" s="138">
        <v>300</v>
      </c>
      <c r="V309" s="139">
        <f t="shared" si="87"/>
        <v>300</v>
      </c>
      <c r="W309" s="27">
        <f t="shared" si="90"/>
        <v>1769286.6844259731</v>
      </c>
      <c r="X309" s="27">
        <f t="shared" si="91"/>
        <v>10320.838992484827</v>
      </c>
      <c r="Y309" s="27">
        <f t="shared" si="92"/>
        <v>24233.309350883999</v>
      </c>
      <c r="Z309" s="52">
        <f t="shared" si="88"/>
        <v>1745053.375075089</v>
      </c>
    </row>
    <row r="310" spans="14:26" ht="12" customHeight="1" x14ac:dyDescent="0.35">
      <c r="N310"/>
      <c r="O310"/>
      <c r="P310"/>
      <c r="Q310"/>
      <c r="R310"/>
      <c r="S310"/>
      <c r="T310" s="234">
        <f t="shared" si="89"/>
        <v>26</v>
      </c>
      <c r="U310" s="138">
        <v>301</v>
      </c>
      <c r="V310" s="139">
        <f t="shared" si="87"/>
        <v>301</v>
      </c>
      <c r="W310" s="27">
        <f t="shared" si="90"/>
        <v>1745053.375075089</v>
      </c>
      <c r="X310" s="27">
        <f t="shared" si="91"/>
        <v>10179.478021271334</v>
      </c>
      <c r="Y310" s="27">
        <f t="shared" si="92"/>
        <v>24374.670322097492</v>
      </c>
      <c r="Z310" s="52">
        <f t="shared" si="88"/>
        <v>1720678.7047529914</v>
      </c>
    </row>
    <row r="311" spans="14:26" ht="12" customHeight="1" x14ac:dyDescent="0.35">
      <c r="N311"/>
      <c r="O311"/>
      <c r="P311"/>
      <c r="Q311"/>
      <c r="R311"/>
      <c r="S311"/>
      <c r="T311" s="234">
        <f t="shared" si="89"/>
        <v>26</v>
      </c>
      <c r="U311" s="138">
        <v>302</v>
      </c>
      <c r="V311" s="139">
        <f t="shared" si="87"/>
        <v>302</v>
      </c>
      <c r="W311" s="27">
        <f t="shared" si="90"/>
        <v>1720678.7047529914</v>
      </c>
      <c r="X311" s="27">
        <f t="shared" si="91"/>
        <v>10037.292444392435</v>
      </c>
      <c r="Y311" s="27">
        <f t="shared" si="92"/>
        <v>24516.855898976391</v>
      </c>
      <c r="Z311" s="52">
        <f t="shared" si="88"/>
        <v>1696161.8488540151</v>
      </c>
    </row>
    <row r="312" spans="14:26" ht="12" customHeight="1" x14ac:dyDescent="0.35">
      <c r="N312"/>
      <c r="O312"/>
      <c r="P312"/>
      <c r="Q312"/>
      <c r="R312"/>
      <c r="S312"/>
      <c r="T312" s="234">
        <f t="shared" si="89"/>
        <v>26</v>
      </c>
      <c r="U312" s="138">
        <v>303</v>
      </c>
      <c r="V312" s="139">
        <f t="shared" si="87"/>
        <v>303</v>
      </c>
      <c r="W312" s="27">
        <f t="shared" si="90"/>
        <v>1696161.8488540151</v>
      </c>
      <c r="X312" s="27">
        <f t="shared" si="91"/>
        <v>9894.277451648406</v>
      </c>
      <c r="Y312" s="27">
        <f t="shared" si="92"/>
        <v>24659.87089172042</v>
      </c>
      <c r="Z312" s="52">
        <f t="shared" si="88"/>
        <v>1671501.9779622946</v>
      </c>
    </row>
    <row r="313" spans="14:26" ht="12" customHeight="1" x14ac:dyDescent="0.35">
      <c r="N313"/>
      <c r="O313"/>
      <c r="P313"/>
      <c r="Q313"/>
      <c r="R313"/>
      <c r="S313"/>
      <c r="T313" s="234">
        <f t="shared" si="89"/>
        <v>26</v>
      </c>
      <c r="U313" s="138">
        <v>304</v>
      </c>
      <c r="V313" s="139">
        <f t="shared" si="87"/>
        <v>304</v>
      </c>
      <c r="W313" s="27">
        <f t="shared" si="90"/>
        <v>1671501.9779622946</v>
      </c>
      <c r="X313" s="27">
        <f t="shared" si="91"/>
        <v>9750.428204780037</v>
      </c>
      <c r="Y313" s="27">
        <f t="shared" si="92"/>
        <v>24803.720138588789</v>
      </c>
      <c r="Z313" s="52">
        <f t="shared" si="88"/>
        <v>1646698.2578237059</v>
      </c>
    </row>
    <row r="314" spans="14:26" ht="12" customHeight="1" x14ac:dyDescent="0.35">
      <c r="N314"/>
      <c r="O314"/>
      <c r="P314"/>
      <c r="Q314"/>
      <c r="R314"/>
      <c r="S314"/>
      <c r="T314" s="234">
        <f t="shared" si="89"/>
        <v>26</v>
      </c>
      <c r="U314" s="138">
        <v>305</v>
      </c>
      <c r="V314" s="139">
        <f t="shared" si="87"/>
        <v>305</v>
      </c>
      <c r="W314" s="27">
        <f t="shared" si="90"/>
        <v>1646698.2578237059</v>
      </c>
      <c r="X314" s="27">
        <f t="shared" si="91"/>
        <v>9605.7398373049327</v>
      </c>
      <c r="Y314" s="27">
        <f t="shared" si="92"/>
        <v>24948.408506063894</v>
      </c>
      <c r="Z314" s="52">
        <f t="shared" si="88"/>
        <v>1621749.8493176419</v>
      </c>
    </row>
    <row r="315" spans="14:26" ht="12" customHeight="1" x14ac:dyDescent="0.35">
      <c r="N315"/>
      <c r="O315"/>
      <c r="P315"/>
      <c r="Q315"/>
      <c r="R315"/>
      <c r="S315"/>
      <c r="T315" s="234">
        <f t="shared" si="89"/>
        <v>26</v>
      </c>
      <c r="U315" s="138">
        <v>306</v>
      </c>
      <c r="V315" s="139">
        <f t="shared" si="87"/>
        <v>306</v>
      </c>
      <c r="W315" s="27">
        <f t="shared" si="90"/>
        <v>1621749.8493176419</v>
      </c>
      <c r="X315" s="27">
        <f t="shared" si="91"/>
        <v>9460.2074543528979</v>
      </c>
      <c r="Y315" s="27">
        <f t="shared" si="92"/>
        <v>25093.940889015928</v>
      </c>
      <c r="Z315" s="52">
        <f t="shared" si="88"/>
        <v>1596655.9084286259</v>
      </c>
    </row>
    <row r="316" spans="14:26" ht="12" customHeight="1" x14ac:dyDescent="0.35">
      <c r="N316"/>
      <c r="O316"/>
      <c r="P316"/>
      <c r="Q316"/>
      <c r="R316"/>
      <c r="S316"/>
      <c r="T316" s="234">
        <f t="shared" si="89"/>
        <v>26</v>
      </c>
      <c r="U316" s="138">
        <v>307</v>
      </c>
      <c r="V316" s="139">
        <f t="shared" si="87"/>
        <v>307</v>
      </c>
      <c r="W316" s="27">
        <f t="shared" si="90"/>
        <v>1596655.9084286259</v>
      </c>
      <c r="X316" s="27">
        <f t="shared" si="91"/>
        <v>9313.8261325003004</v>
      </c>
      <c r="Y316" s="27">
        <f t="shared" si="92"/>
        <v>25240.322210868526</v>
      </c>
      <c r="Z316" s="52">
        <f t="shared" si="88"/>
        <v>1571415.5862177573</v>
      </c>
    </row>
    <row r="317" spans="14:26" ht="12" customHeight="1" x14ac:dyDescent="0.35">
      <c r="N317"/>
      <c r="O317"/>
      <c r="P317"/>
      <c r="Q317"/>
      <c r="R317"/>
      <c r="S317"/>
      <c r="T317" s="234">
        <f t="shared" si="89"/>
        <v>26</v>
      </c>
      <c r="U317" s="138">
        <v>308</v>
      </c>
      <c r="V317" s="139">
        <f t="shared" si="87"/>
        <v>308</v>
      </c>
      <c r="W317" s="27">
        <f t="shared" si="90"/>
        <v>1571415.5862177573</v>
      </c>
      <c r="X317" s="27">
        <f t="shared" si="91"/>
        <v>9166.5909196035718</v>
      </c>
      <c r="Y317" s="27">
        <f t="shared" si="92"/>
        <v>25387.557423765254</v>
      </c>
      <c r="Z317" s="52">
        <f t="shared" si="88"/>
        <v>1546028.028793992</v>
      </c>
    </row>
    <row r="318" spans="14:26" ht="12" customHeight="1" x14ac:dyDescent="0.35">
      <c r="N318"/>
      <c r="O318"/>
      <c r="P318"/>
      <c r="Q318"/>
      <c r="R318"/>
      <c r="S318"/>
      <c r="T318" s="234">
        <f t="shared" si="89"/>
        <v>26</v>
      </c>
      <c r="U318" s="138">
        <v>309</v>
      </c>
      <c r="V318" s="139">
        <f t="shared" si="87"/>
        <v>309</v>
      </c>
      <c r="W318" s="27">
        <f t="shared" si="90"/>
        <v>1546028.028793992</v>
      </c>
      <c r="X318" s="27">
        <f t="shared" si="91"/>
        <v>9018.4968346316055</v>
      </c>
      <c r="Y318" s="27">
        <f t="shared" si="92"/>
        <v>25535.651508737221</v>
      </c>
      <c r="Z318" s="52">
        <f t="shared" si="88"/>
        <v>1520492.3772852549</v>
      </c>
    </row>
    <row r="319" spans="14:26" ht="12" customHeight="1" x14ac:dyDescent="0.35">
      <c r="N319"/>
      <c r="O319"/>
      <c r="P319"/>
      <c r="Q319"/>
      <c r="R319"/>
      <c r="S319"/>
      <c r="T319" s="234">
        <f t="shared" si="89"/>
        <v>26</v>
      </c>
      <c r="U319" s="138">
        <v>310</v>
      </c>
      <c r="V319" s="139">
        <f t="shared" si="87"/>
        <v>310</v>
      </c>
      <c r="W319" s="27">
        <f t="shared" si="90"/>
        <v>1520492.3772852549</v>
      </c>
      <c r="X319" s="27">
        <f t="shared" si="91"/>
        <v>8869.5388674973037</v>
      </c>
      <c r="Y319" s="27">
        <f t="shared" si="92"/>
        <v>25684.609475871523</v>
      </c>
      <c r="Z319" s="52">
        <f t="shared" si="88"/>
        <v>1494807.7678093833</v>
      </c>
    </row>
    <row r="320" spans="14:26" ht="12" customHeight="1" x14ac:dyDescent="0.35">
      <c r="N320"/>
      <c r="O320"/>
      <c r="P320"/>
      <c r="Q320"/>
      <c r="R320"/>
      <c r="S320"/>
      <c r="T320" s="234">
        <f t="shared" si="89"/>
        <v>26</v>
      </c>
      <c r="U320" s="138">
        <v>311</v>
      </c>
      <c r="V320" s="139">
        <f t="shared" si="87"/>
        <v>311</v>
      </c>
      <c r="W320" s="27">
        <f t="shared" si="90"/>
        <v>1494807.7678093833</v>
      </c>
      <c r="X320" s="27">
        <f t="shared" si="91"/>
        <v>8719.7119788880518</v>
      </c>
      <c r="Y320" s="27">
        <f t="shared" si="92"/>
        <v>25834.436364480775</v>
      </c>
      <c r="Z320" s="52">
        <f t="shared" si="88"/>
        <v>1468973.3314449026</v>
      </c>
    </row>
    <row r="321" spans="14:26" ht="12" customHeight="1" x14ac:dyDescent="0.35">
      <c r="N321"/>
      <c r="O321"/>
      <c r="P321"/>
      <c r="Q321"/>
      <c r="R321"/>
      <c r="S321"/>
      <c r="T321" s="234">
        <f t="shared" si="89"/>
        <v>26</v>
      </c>
      <c r="U321" s="138">
        <v>312</v>
      </c>
      <c r="V321" s="139">
        <f t="shared" si="87"/>
        <v>312</v>
      </c>
      <c r="W321" s="27">
        <f t="shared" si="90"/>
        <v>1468973.3314449026</v>
      </c>
      <c r="X321" s="27">
        <f t="shared" si="91"/>
        <v>8569.0111000952493</v>
      </c>
      <c r="Y321" s="27">
        <f t="shared" si="92"/>
        <v>25985.137243273577</v>
      </c>
      <c r="Z321" s="52">
        <f t="shared" si="88"/>
        <v>1442988.1942016289</v>
      </c>
    </row>
    <row r="322" spans="14:26" ht="12" customHeight="1" x14ac:dyDescent="0.35">
      <c r="N322"/>
      <c r="O322"/>
      <c r="P322"/>
      <c r="Q322"/>
      <c r="R322"/>
      <c r="S322"/>
      <c r="T322" s="234">
        <f t="shared" si="89"/>
        <v>27</v>
      </c>
      <c r="U322" s="138">
        <v>313</v>
      </c>
      <c r="V322" s="139">
        <f t="shared" si="87"/>
        <v>313</v>
      </c>
      <c r="W322" s="27">
        <f t="shared" si="90"/>
        <v>1442988.1942016289</v>
      </c>
      <c r="X322" s="27">
        <f t="shared" si="91"/>
        <v>8417.4311328428194</v>
      </c>
      <c r="Y322" s="27">
        <f t="shared" si="92"/>
        <v>26136.717210526007</v>
      </c>
      <c r="Z322" s="52">
        <f t="shared" si="88"/>
        <v>1416851.4769911028</v>
      </c>
    </row>
    <row r="323" spans="14:26" ht="12" customHeight="1" x14ac:dyDescent="0.35">
      <c r="N323"/>
      <c r="O323"/>
      <c r="P323"/>
      <c r="Q323"/>
      <c r="R323"/>
      <c r="S323"/>
      <c r="T323" s="234">
        <f t="shared" si="89"/>
        <v>27</v>
      </c>
      <c r="U323" s="138">
        <v>314</v>
      </c>
      <c r="V323" s="139">
        <f t="shared" si="87"/>
        <v>314</v>
      </c>
      <c r="W323" s="27">
        <f t="shared" si="90"/>
        <v>1416851.4769911028</v>
      </c>
      <c r="X323" s="27">
        <f t="shared" si="91"/>
        <v>8264.9669491147506</v>
      </c>
      <c r="Y323" s="27">
        <f t="shared" si="92"/>
        <v>26289.181394254076</v>
      </c>
      <c r="Z323" s="52">
        <f t="shared" si="88"/>
        <v>1390562.2955968487</v>
      </c>
    </row>
    <row r="324" spans="14:26" ht="12" customHeight="1" x14ac:dyDescent="0.35">
      <c r="N324"/>
      <c r="O324"/>
      <c r="P324"/>
      <c r="Q324"/>
      <c r="R324"/>
      <c r="S324"/>
      <c r="T324" s="234">
        <f t="shared" si="89"/>
        <v>27</v>
      </c>
      <c r="U324" s="138">
        <v>315</v>
      </c>
      <c r="V324" s="139">
        <f t="shared" si="87"/>
        <v>315</v>
      </c>
      <c r="W324" s="27">
        <f t="shared" si="90"/>
        <v>1390562.2955968487</v>
      </c>
      <c r="X324" s="27">
        <f t="shared" si="91"/>
        <v>8111.6133909816017</v>
      </c>
      <c r="Y324" s="27">
        <f t="shared" si="92"/>
        <v>26442.534952387225</v>
      </c>
      <c r="Z324" s="52">
        <f t="shared" si="88"/>
        <v>1364119.7606444615</v>
      </c>
    </row>
    <row r="325" spans="14:26" ht="12" customHeight="1" x14ac:dyDescent="0.35">
      <c r="N325"/>
      <c r="O325"/>
      <c r="P325"/>
      <c r="Q325"/>
      <c r="R325"/>
      <c r="S325"/>
      <c r="T325" s="234">
        <f t="shared" si="89"/>
        <v>27</v>
      </c>
      <c r="U325" s="138">
        <v>316</v>
      </c>
      <c r="V325" s="139">
        <f t="shared" si="87"/>
        <v>316</v>
      </c>
      <c r="W325" s="27">
        <f t="shared" si="90"/>
        <v>1364119.7606444615</v>
      </c>
      <c r="X325" s="27">
        <f t="shared" si="91"/>
        <v>7957.3652704260094</v>
      </c>
      <c r="Y325" s="27">
        <f t="shared" si="92"/>
        <v>26596.783072942817</v>
      </c>
      <c r="Z325" s="52">
        <f t="shared" si="88"/>
        <v>1337522.9775715186</v>
      </c>
    </row>
    <row r="326" spans="14:26" ht="12" customHeight="1" x14ac:dyDescent="0.35">
      <c r="N326"/>
      <c r="O326"/>
      <c r="P326"/>
      <c r="Q326"/>
      <c r="R326"/>
      <c r="S326"/>
      <c r="T326" s="234">
        <f t="shared" si="89"/>
        <v>27</v>
      </c>
      <c r="U326" s="138">
        <v>317</v>
      </c>
      <c r="V326" s="139">
        <f t="shared" si="87"/>
        <v>317</v>
      </c>
      <c r="W326" s="27">
        <f t="shared" si="90"/>
        <v>1337522.9775715186</v>
      </c>
      <c r="X326" s="27">
        <f t="shared" si="91"/>
        <v>7802.2173691671815</v>
      </c>
      <c r="Y326" s="27">
        <f t="shared" si="92"/>
        <v>26751.930974201645</v>
      </c>
      <c r="Z326" s="52">
        <f t="shared" si="88"/>
        <v>1310771.0465973171</v>
      </c>
    </row>
    <row r="327" spans="14:26" ht="12" customHeight="1" x14ac:dyDescent="0.35">
      <c r="N327"/>
      <c r="O327"/>
      <c r="P327"/>
      <c r="Q327"/>
      <c r="R327"/>
      <c r="S327"/>
      <c r="T327" s="234">
        <f t="shared" si="89"/>
        <v>27</v>
      </c>
      <c r="U327" s="138">
        <v>318</v>
      </c>
      <c r="V327" s="139">
        <f t="shared" si="87"/>
        <v>318</v>
      </c>
      <c r="W327" s="27">
        <f t="shared" si="90"/>
        <v>1310771.0465973171</v>
      </c>
      <c r="X327" s="27">
        <f t="shared" si="91"/>
        <v>7646.1644384843312</v>
      </c>
      <c r="Y327" s="27">
        <f t="shared" si="92"/>
        <v>26907.983904884495</v>
      </c>
      <c r="Z327" s="52">
        <f t="shared" si="88"/>
        <v>1283863.0626924327</v>
      </c>
    </row>
    <row r="328" spans="14:26" ht="12" customHeight="1" x14ac:dyDescent="0.35">
      <c r="N328"/>
      <c r="O328"/>
      <c r="P328"/>
      <c r="Q328"/>
      <c r="R328"/>
      <c r="S328"/>
      <c r="T328" s="234">
        <f t="shared" si="89"/>
        <v>27</v>
      </c>
      <c r="U328" s="138">
        <v>319</v>
      </c>
      <c r="V328" s="139">
        <f t="shared" si="87"/>
        <v>319</v>
      </c>
      <c r="W328" s="27">
        <f t="shared" si="90"/>
        <v>1283863.0626924327</v>
      </c>
      <c r="X328" s="27">
        <f t="shared" si="91"/>
        <v>7489.2011990391766</v>
      </c>
      <c r="Y328" s="27">
        <f t="shared" si="92"/>
        <v>27064.94714432965</v>
      </c>
      <c r="Z328" s="52">
        <f t="shared" si="88"/>
        <v>1256798.1155481031</v>
      </c>
    </row>
    <row r="329" spans="14:26" ht="12" customHeight="1" x14ac:dyDescent="0.35">
      <c r="N329"/>
      <c r="O329"/>
      <c r="P329"/>
      <c r="Q329"/>
      <c r="R329"/>
      <c r="S329"/>
      <c r="T329" s="234">
        <f t="shared" si="89"/>
        <v>27</v>
      </c>
      <c r="U329" s="138">
        <v>320</v>
      </c>
      <c r="V329" s="139">
        <f t="shared" si="87"/>
        <v>320</v>
      </c>
      <c r="W329" s="27">
        <f t="shared" si="90"/>
        <v>1256798.1155481031</v>
      </c>
      <c r="X329" s="27">
        <f t="shared" si="91"/>
        <v>7331.3223406972502</v>
      </c>
      <c r="Y329" s="27">
        <f t="shared" si="92"/>
        <v>27222.826002671576</v>
      </c>
      <c r="Z329" s="52">
        <f t="shared" si="88"/>
        <v>1229575.2895454315</v>
      </c>
    </row>
    <row r="330" spans="14:26" ht="12" customHeight="1" x14ac:dyDescent="0.35">
      <c r="N330"/>
      <c r="O330"/>
      <c r="P330"/>
      <c r="Q330"/>
      <c r="R330"/>
      <c r="S330"/>
      <c r="T330" s="234">
        <f t="shared" si="89"/>
        <v>27</v>
      </c>
      <c r="U330" s="138">
        <v>321</v>
      </c>
      <c r="V330" s="139">
        <f t="shared" ref="V330:V369" si="93">U330</f>
        <v>321</v>
      </c>
      <c r="W330" s="27">
        <f t="shared" si="90"/>
        <v>1229575.2895454315</v>
      </c>
      <c r="X330" s="27">
        <f t="shared" si="91"/>
        <v>7172.5225223483321</v>
      </c>
      <c r="Y330" s="27">
        <f t="shared" si="92"/>
        <v>27381.625821020494</v>
      </c>
      <c r="Z330" s="52">
        <f t="shared" ref="Z330:Z369" si="94">W330-Y330</f>
        <v>1202193.663724411</v>
      </c>
    </row>
    <row r="331" spans="14:26" ht="12" customHeight="1" x14ac:dyDescent="0.35">
      <c r="N331"/>
      <c r="O331"/>
      <c r="P331"/>
      <c r="Q331"/>
      <c r="R331"/>
      <c r="S331"/>
      <c r="T331" s="234">
        <f t="shared" ref="T331:T369" si="95">ROUNDUP(U331/12,0)</f>
        <v>27</v>
      </c>
      <c r="U331" s="138">
        <v>322</v>
      </c>
      <c r="V331" s="139">
        <f t="shared" si="93"/>
        <v>322</v>
      </c>
      <c r="W331" s="27">
        <f t="shared" ref="W331:W369" si="96">Z330</f>
        <v>1202193.663724411</v>
      </c>
      <c r="X331" s="27">
        <f t="shared" ref="X331:X369" si="97">IF(ROUND(W331,0)=0,0,$D$11/12-Y331)</f>
        <v>7012.7963717257153</v>
      </c>
      <c r="Y331" s="27">
        <f t="shared" ref="Y331:Y369" si="98">IFERROR(-PPMT($E$10,V331,$E$9,$E$6),0)</f>
        <v>27541.351971643111</v>
      </c>
      <c r="Z331" s="52">
        <f t="shared" si="94"/>
        <v>1174652.311752768</v>
      </c>
    </row>
    <row r="332" spans="14:26" ht="12" customHeight="1" x14ac:dyDescent="0.35">
      <c r="N332"/>
      <c r="O332"/>
      <c r="P332"/>
      <c r="Q332"/>
      <c r="R332"/>
      <c r="S332"/>
      <c r="T332" s="234">
        <f t="shared" si="95"/>
        <v>27</v>
      </c>
      <c r="U332" s="138">
        <v>323</v>
      </c>
      <c r="V332" s="139">
        <f t="shared" si="93"/>
        <v>323</v>
      </c>
      <c r="W332" s="27">
        <f t="shared" si="96"/>
        <v>1174652.311752768</v>
      </c>
      <c r="X332" s="27">
        <f t="shared" si="97"/>
        <v>6852.1384852244628</v>
      </c>
      <c r="Y332" s="27">
        <f t="shared" si="98"/>
        <v>27702.009858144364</v>
      </c>
      <c r="Z332" s="52">
        <f t="shared" si="94"/>
        <v>1146950.3018946236</v>
      </c>
    </row>
    <row r="333" spans="14:26" ht="12" customHeight="1" x14ac:dyDescent="0.35">
      <c r="N333"/>
      <c r="O333"/>
      <c r="P333"/>
      <c r="Q333"/>
      <c r="R333"/>
      <c r="S333"/>
      <c r="T333" s="234">
        <f t="shared" si="95"/>
        <v>27</v>
      </c>
      <c r="U333" s="138">
        <v>324</v>
      </c>
      <c r="V333" s="139">
        <f t="shared" si="93"/>
        <v>324</v>
      </c>
      <c r="W333" s="27">
        <f t="shared" si="96"/>
        <v>1146950.3018946236</v>
      </c>
      <c r="X333" s="27">
        <f t="shared" si="97"/>
        <v>6690.5434277186214</v>
      </c>
      <c r="Y333" s="27">
        <f t="shared" si="98"/>
        <v>27863.604915650205</v>
      </c>
      <c r="Z333" s="52">
        <f t="shared" si="94"/>
        <v>1119086.6969789735</v>
      </c>
    </row>
    <row r="334" spans="14:26" ht="12" customHeight="1" x14ac:dyDescent="0.35">
      <c r="N334"/>
      <c r="O334"/>
      <c r="P334"/>
      <c r="Q334"/>
      <c r="R334"/>
      <c r="S334"/>
      <c r="T334" s="234">
        <f t="shared" si="95"/>
        <v>28</v>
      </c>
      <c r="U334" s="138">
        <v>325</v>
      </c>
      <c r="V334" s="139">
        <f t="shared" si="93"/>
        <v>325</v>
      </c>
      <c r="W334" s="27">
        <f t="shared" si="96"/>
        <v>1119086.6969789735</v>
      </c>
      <c r="X334" s="27">
        <f t="shared" si="97"/>
        <v>6528.005732377329</v>
      </c>
      <c r="Y334" s="27">
        <f t="shared" si="98"/>
        <v>28026.142610991497</v>
      </c>
      <c r="Z334" s="52">
        <f t="shared" si="94"/>
        <v>1091060.5543679819</v>
      </c>
    </row>
    <row r="335" spans="14:26" ht="12" customHeight="1" x14ac:dyDescent="0.35">
      <c r="N335"/>
      <c r="O335"/>
      <c r="P335"/>
      <c r="Q335"/>
      <c r="R335"/>
      <c r="S335"/>
      <c r="T335" s="234">
        <f t="shared" si="95"/>
        <v>28</v>
      </c>
      <c r="U335" s="138">
        <v>326</v>
      </c>
      <c r="V335" s="139">
        <f t="shared" si="93"/>
        <v>326</v>
      </c>
      <c r="W335" s="27">
        <f t="shared" si="96"/>
        <v>1091060.5543679819</v>
      </c>
      <c r="X335" s="27">
        <f t="shared" si="97"/>
        <v>6364.5199004798815</v>
      </c>
      <c r="Y335" s="27">
        <f t="shared" si="98"/>
        <v>28189.628442888945</v>
      </c>
      <c r="Z335" s="52">
        <f t="shared" si="94"/>
        <v>1062870.925925093</v>
      </c>
    </row>
    <row r="336" spans="14:26" ht="12" customHeight="1" x14ac:dyDescent="0.35">
      <c r="N336"/>
      <c r="O336"/>
      <c r="P336"/>
      <c r="Q336"/>
      <c r="R336"/>
      <c r="S336"/>
      <c r="T336" s="234">
        <f t="shared" si="95"/>
        <v>28</v>
      </c>
      <c r="U336" s="138">
        <v>327</v>
      </c>
      <c r="V336" s="139">
        <f t="shared" si="93"/>
        <v>327</v>
      </c>
      <c r="W336" s="27">
        <f t="shared" si="96"/>
        <v>1062870.925925093</v>
      </c>
      <c r="X336" s="27">
        <f t="shared" si="97"/>
        <v>6200.0804012296903</v>
      </c>
      <c r="Y336" s="27">
        <f t="shared" si="98"/>
        <v>28354.067942139136</v>
      </c>
      <c r="Z336" s="52">
        <f t="shared" si="94"/>
        <v>1034516.8579829539</v>
      </c>
    </row>
    <row r="337" spans="14:26" ht="12" customHeight="1" x14ac:dyDescent="0.35">
      <c r="N337"/>
      <c r="O337"/>
      <c r="P337"/>
      <c r="Q337"/>
      <c r="R337"/>
      <c r="S337"/>
      <c r="T337" s="234">
        <f t="shared" si="95"/>
        <v>28</v>
      </c>
      <c r="U337" s="138">
        <v>328</v>
      </c>
      <c r="V337" s="139">
        <f t="shared" si="93"/>
        <v>328</v>
      </c>
      <c r="W337" s="27">
        <f t="shared" si="96"/>
        <v>1034516.8579829539</v>
      </c>
      <c r="X337" s="27">
        <f t="shared" si="97"/>
        <v>6034.6816715672139</v>
      </c>
      <c r="Y337" s="27">
        <f t="shared" si="98"/>
        <v>28519.466671801612</v>
      </c>
      <c r="Z337" s="52">
        <f t="shared" si="94"/>
        <v>1005997.3913111523</v>
      </c>
    </row>
    <row r="338" spans="14:26" ht="12" customHeight="1" x14ac:dyDescent="0.35">
      <c r="N338"/>
      <c r="O338"/>
      <c r="P338"/>
      <c r="Q338"/>
      <c r="R338"/>
      <c r="S338"/>
      <c r="T338" s="234">
        <f t="shared" si="95"/>
        <v>28</v>
      </c>
      <c r="U338" s="138">
        <v>329</v>
      </c>
      <c r="V338" s="139">
        <f t="shared" si="93"/>
        <v>329</v>
      </c>
      <c r="W338" s="27">
        <f t="shared" si="96"/>
        <v>1005997.3913111523</v>
      </c>
      <c r="X338" s="27">
        <f t="shared" si="97"/>
        <v>5868.3181159816995</v>
      </c>
      <c r="Y338" s="27">
        <f t="shared" si="98"/>
        <v>28685.830227387127</v>
      </c>
      <c r="Z338" s="52">
        <f t="shared" si="94"/>
        <v>977311.56108376512</v>
      </c>
    </row>
    <row r="339" spans="14:26" ht="12" customHeight="1" x14ac:dyDescent="0.35">
      <c r="N339"/>
      <c r="O339"/>
      <c r="P339"/>
      <c r="Q339"/>
      <c r="R339"/>
      <c r="S339"/>
      <c r="T339" s="234">
        <f t="shared" si="95"/>
        <v>28</v>
      </c>
      <c r="U339" s="138">
        <v>330</v>
      </c>
      <c r="V339" s="139">
        <f t="shared" si="93"/>
        <v>330</v>
      </c>
      <c r="W339" s="27">
        <f t="shared" si="96"/>
        <v>977311.56108376512</v>
      </c>
      <c r="X339" s="27">
        <f t="shared" si="97"/>
        <v>5700.9841063219465</v>
      </c>
      <c r="Y339" s="27">
        <f t="shared" si="98"/>
        <v>28853.16423704688</v>
      </c>
      <c r="Z339" s="52">
        <f t="shared" si="94"/>
        <v>948458.39684671827</v>
      </c>
    </row>
    <row r="340" spans="14:26" ht="12" customHeight="1" x14ac:dyDescent="0.35">
      <c r="N340"/>
      <c r="O340"/>
      <c r="P340"/>
      <c r="Q340"/>
      <c r="R340"/>
      <c r="S340"/>
      <c r="T340" s="234">
        <f t="shared" si="95"/>
        <v>28</v>
      </c>
      <c r="U340" s="138">
        <v>331</v>
      </c>
      <c r="V340" s="139">
        <f t="shared" si="93"/>
        <v>331</v>
      </c>
      <c r="W340" s="27">
        <f t="shared" si="96"/>
        <v>948458.39684671827</v>
      </c>
      <c r="X340" s="27">
        <f t="shared" si="97"/>
        <v>5532.6739816058434</v>
      </c>
      <c r="Y340" s="27">
        <f t="shared" si="98"/>
        <v>29021.474361762983</v>
      </c>
      <c r="Z340" s="52">
        <f t="shared" si="94"/>
        <v>919436.92248495528</v>
      </c>
    </row>
    <row r="341" spans="14:26" ht="12" customHeight="1" x14ac:dyDescent="0.35">
      <c r="N341"/>
      <c r="O341"/>
      <c r="P341"/>
      <c r="Q341"/>
      <c r="R341"/>
      <c r="S341"/>
      <c r="T341" s="234">
        <f t="shared" si="95"/>
        <v>28</v>
      </c>
      <c r="U341" s="138">
        <v>332</v>
      </c>
      <c r="V341" s="139">
        <f t="shared" si="93"/>
        <v>332</v>
      </c>
      <c r="W341" s="27">
        <f t="shared" si="96"/>
        <v>919436.92248495528</v>
      </c>
      <c r="X341" s="27">
        <f t="shared" si="97"/>
        <v>5363.3820478288908</v>
      </c>
      <c r="Y341" s="27">
        <f t="shared" si="98"/>
        <v>29190.766295539936</v>
      </c>
      <c r="Z341" s="52">
        <f t="shared" si="94"/>
        <v>890246.15618941537</v>
      </c>
    </row>
    <row r="342" spans="14:26" ht="12" customHeight="1" x14ac:dyDescent="0.35">
      <c r="N342"/>
      <c r="O342"/>
      <c r="P342"/>
      <c r="Q342"/>
      <c r="R342"/>
      <c r="S342"/>
      <c r="T342" s="234">
        <f t="shared" si="95"/>
        <v>28</v>
      </c>
      <c r="U342" s="138">
        <v>333</v>
      </c>
      <c r="V342" s="139">
        <f t="shared" si="93"/>
        <v>333</v>
      </c>
      <c r="W342" s="27">
        <f t="shared" si="96"/>
        <v>890246.15618941537</v>
      </c>
      <c r="X342" s="27">
        <f t="shared" si="97"/>
        <v>5193.1025777715731</v>
      </c>
      <c r="Y342" s="27">
        <f t="shared" si="98"/>
        <v>29361.045765597253</v>
      </c>
      <c r="Z342" s="52">
        <f t="shared" si="94"/>
        <v>860885.11042381811</v>
      </c>
    </row>
    <row r="343" spans="14:26" ht="12" customHeight="1" x14ac:dyDescent="0.35">
      <c r="N343"/>
      <c r="O343"/>
      <c r="P343"/>
      <c r="Q343"/>
      <c r="R343"/>
      <c r="S343"/>
      <c r="T343" s="234">
        <f t="shared" si="95"/>
        <v>28</v>
      </c>
      <c r="U343" s="138">
        <v>334</v>
      </c>
      <c r="V343" s="139">
        <f t="shared" si="93"/>
        <v>334</v>
      </c>
      <c r="W343" s="27">
        <f t="shared" si="96"/>
        <v>860885.11042381811</v>
      </c>
      <c r="X343" s="27">
        <f t="shared" si="97"/>
        <v>5021.829810805586</v>
      </c>
      <c r="Y343" s="27">
        <f t="shared" si="98"/>
        <v>29532.31853256324</v>
      </c>
      <c r="Z343" s="52">
        <f t="shared" si="94"/>
        <v>831352.79189125483</v>
      </c>
    </row>
    <row r="344" spans="14:26" ht="12" customHeight="1" x14ac:dyDescent="0.35">
      <c r="N344"/>
      <c r="O344"/>
      <c r="P344"/>
      <c r="Q344"/>
      <c r="R344"/>
      <c r="S344"/>
      <c r="T344" s="234">
        <f t="shared" si="95"/>
        <v>28</v>
      </c>
      <c r="U344" s="138">
        <v>335</v>
      </c>
      <c r="V344" s="139">
        <f t="shared" si="93"/>
        <v>335</v>
      </c>
      <c r="W344" s="27">
        <f t="shared" si="96"/>
        <v>831352.79189125483</v>
      </c>
      <c r="X344" s="27">
        <f t="shared" si="97"/>
        <v>4849.5579526989713</v>
      </c>
      <c r="Y344" s="27">
        <f t="shared" si="98"/>
        <v>29704.590390669855</v>
      </c>
      <c r="Z344" s="52">
        <f t="shared" si="94"/>
        <v>801648.20150058495</v>
      </c>
    </row>
    <row r="345" spans="14:26" ht="12" customHeight="1" x14ac:dyDescent="0.35">
      <c r="N345"/>
      <c r="O345"/>
      <c r="P345"/>
      <c r="Q345"/>
      <c r="R345"/>
      <c r="S345"/>
      <c r="T345" s="234">
        <f t="shared" si="95"/>
        <v>28</v>
      </c>
      <c r="U345" s="138">
        <v>336</v>
      </c>
      <c r="V345" s="139">
        <f t="shared" si="93"/>
        <v>336</v>
      </c>
      <c r="W345" s="27">
        <f t="shared" si="96"/>
        <v>801648.20150058495</v>
      </c>
      <c r="X345" s="27">
        <f t="shared" si="97"/>
        <v>4676.2811754200629</v>
      </c>
      <c r="Y345" s="27">
        <f t="shared" si="98"/>
        <v>29877.867167948763</v>
      </c>
      <c r="Z345" s="52">
        <f t="shared" si="94"/>
        <v>771770.33433263621</v>
      </c>
    </row>
    <row r="346" spans="14:26" ht="12" customHeight="1" x14ac:dyDescent="0.35">
      <c r="N346"/>
      <c r="O346"/>
      <c r="P346"/>
      <c r="Q346"/>
      <c r="R346"/>
      <c r="S346"/>
      <c r="T346" s="234">
        <f t="shared" si="95"/>
        <v>29</v>
      </c>
      <c r="U346" s="138">
        <v>337</v>
      </c>
      <c r="V346" s="139">
        <f t="shared" si="93"/>
        <v>337</v>
      </c>
      <c r="W346" s="27">
        <f t="shared" si="96"/>
        <v>771770.33433263621</v>
      </c>
      <c r="X346" s="27">
        <f t="shared" si="97"/>
        <v>4501.9936169403627</v>
      </c>
      <c r="Y346" s="27">
        <f t="shared" si="98"/>
        <v>30052.154726428464</v>
      </c>
      <c r="Z346" s="52">
        <f t="shared" si="94"/>
        <v>741718.17960620776</v>
      </c>
    </row>
    <row r="347" spans="14:26" ht="12" customHeight="1" x14ac:dyDescent="0.35">
      <c r="N347"/>
      <c r="O347"/>
      <c r="P347"/>
      <c r="Q347"/>
      <c r="R347"/>
      <c r="S347"/>
      <c r="T347" s="234">
        <f t="shared" si="95"/>
        <v>29</v>
      </c>
      <c r="U347" s="138">
        <v>338</v>
      </c>
      <c r="V347" s="139">
        <f t="shared" si="93"/>
        <v>338</v>
      </c>
      <c r="W347" s="27">
        <f t="shared" si="96"/>
        <v>741718.17960620776</v>
      </c>
      <c r="X347" s="27">
        <f t="shared" si="97"/>
        <v>4326.689381036198</v>
      </c>
      <c r="Y347" s="27">
        <f t="shared" si="98"/>
        <v>30227.458962332628</v>
      </c>
      <c r="Z347" s="52">
        <f t="shared" si="94"/>
        <v>711490.72064387519</v>
      </c>
    </row>
    <row r="348" spans="14:26" ht="12" customHeight="1" x14ac:dyDescent="0.35">
      <c r="N348"/>
      <c r="O348"/>
      <c r="P348"/>
      <c r="Q348"/>
      <c r="R348"/>
      <c r="S348"/>
      <c r="T348" s="234">
        <f t="shared" si="95"/>
        <v>29</v>
      </c>
      <c r="U348" s="138">
        <v>339</v>
      </c>
      <c r="V348" s="139">
        <f t="shared" si="93"/>
        <v>339</v>
      </c>
      <c r="W348" s="27">
        <f t="shared" si="96"/>
        <v>711490.72064387519</v>
      </c>
      <c r="X348" s="27">
        <f t="shared" si="97"/>
        <v>4150.3625370892514</v>
      </c>
      <c r="Y348" s="27">
        <f t="shared" si="98"/>
        <v>30403.785806279575</v>
      </c>
      <c r="Z348" s="52">
        <f t="shared" si="94"/>
        <v>681086.93483759556</v>
      </c>
    </row>
    <row r="349" spans="14:26" ht="12" customHeight="1" x14ac:dyDescent="0.35">
      <c r="N349"/>
      <c r="O349"/>
      <c r="P349"/>
      <c r="Q349"/>
      <c r="R349"/>
      <c r="S349"/>
      <c r="T349" s="234">
        <f t="shared" si="95"/>
        <v>29</v>
      </c>
      <c r="U349" s="138">
        <v>340</v>
      </c>
      <c r="V349" s="139">
        <f t="shared" si="93"/>
        <v>340</v>
      </c>
      <c r="W349" s="27">
        <f t="shared" si="96"/>
        <v>681086.93483759556</v>
      </c>
      <c r="X349" s="27">
        <f t="shared" si="97"/>
        <v>3973.007119885955</v>
      </c>
      <c r="Y349" s="27">
        <f t="shared" si="98"/>
        <v>30581.141223482871</v>
      </c>
      <c r="Z349" s="52">
        <f t="shared" si="94"/>
        <v>650505.79361411266</v>
      </c>
    </row>
    <row r="350" spans="14:26" ht="12" customHeight="1" x14ac:dyDescent="0.35">
      <c r="N350"/>
      <c r="O350"/>
      <c r="P350"/>
      <c r="Q350"/>
      <c r="R350"/>
      <c r="S350"/>
      <c r="T350" s="234">
        <f t="shared" si="95"/>
        <v>29</v>
      </c>
      <c r="U350" s="138">
        <v>341</v>
      </c>
      <c r="V350" s="139">
        <f t="shared" si="93"/>
        <v>341</v>
      </c>
      <c r="W350" s="27">
        <f t="shared" si="96"/>
        <v>650505.79361411266</v>
      </c>
      <c r="X350" s="27">
        <f t="shared" si="97"/>
        <v>3794.6171294156375</v>
      </c>
      <c r="Y350" s="27">
        <f t="shared" si="98"/>
        <v>30759.531213953189</v>
      </c>
      <c r="Z350" s="52">
        <f t="shared" si="94"/>
        <v>619746.2624001595</v>
      </c>
    </row>
    <row r="351" spans="14:26" ht="12" customHeight="1" x14ac:dyDescent="0.35">
      <c r="N351"/>
      <c r="O351"/>
      <c r="P351"/>
      <c r="Q351"/>
      <c r="R351"/>
      <c r="S351"/>
      <c r="T351" s="234">
        <f t="shared" si="95"/>
        <v>29</v>
      </c>
      <c r="U351" s="138">
        <v>342</v>
      </c>
      <c r="V351" s="139">
        <f t="shared" si="93"/>
        <v>342</v>
      </c>
      <c r="W351" s="27">
        <f t="shared" si="96"/>
        <v>619746.2624001595</v>
      </c>
      <c r="X351" s="27">
        <f t="shared" si="97"/>
        <v>3615.1865306675791</v>
      </c>
      <c r="Y351" s="27">
        <f t="shared" si="98"/>
        <v>30938.961812701247</v>
      </c>
      <c r="Z351" s="52">
        <f t="shared" si="94"/>
        <v>588807.3005874583</v>
      </c>
    </row>
    <row r="352" spans="14:26" ht="12" customHeight="1" x14ac:dyDescent="0.35">
      <c r="N352"/>
      <c r="O352"/>
      <c r="P352"/>
      <c r="Q352"/>
      <c r="R352"/>
      <c r="S352"/>
      <c r="T352" s="234">
        <f t="shared" si="95"/>
        <v>29</v>
      </c>
      <c r="U352" s="138">
        <v>343</v>
      </c>
      <c r="V352" s="139">
        <f t="shared" si="93"/>
        <v>343</v>
      </c>
      <c r="W352" s="27">
        <f t="shared" si="96"/>
        <v>588807.3005874583</v>
      </c>
      <c r="X352" s="27">
        <f t="shared" si="97"/>
        <v>3434.7092534268231</v>
      </c>
      <c r="Y352" s="27">
        <f t="shared" si="98"/>
        <v>31119.439089942003</v>
      </c>
      <c r="Z352" s="52">
        <f t="shared" si="94"/>
        <v>557687.86149751628</v>
      </c>
    </row>
    <row r="353" spans="14:26" ht="12" customHeight="1" x14ac:dyDescent="0.35">
      <c r="N353"/>
      <c r="O353"/>
      <c r="P353"/>
      <c r="Q353"/>
      <c r="R353"/>
      <c r="S353"/>
      <c r="T353" s="234">
        <f t="shared" si="95"/>
        <v>29</v>
      </c>
      <c r="U353" s="138">
        <v>344</v>
      </c>
      <c r="V353" s="139">
        <f t="shared" si="93"/>
        <v>344</v>
      </c>
      <c r="W353" s="27">
        <f t="shared" si="96"/>
        <v>557687.86149751628</v>
      </c>
      <c r="X353" s="27">
        <f t="shared" si="97"/>
        <v>3253.1791920688229</v>
      </c>
      <c r="Y353" s="27">
        <f t="shared" si="98"/>
        <v>31300.969151300003</v>
      </c>
      <c r="Z353" s="52">
        <f t="shared" si="94"/>
        <v>526386.89234621625</v>
      </c>
    </row>
    <row r="354" spans="14:26" ht="12" customHeight="1" x14ac:dyDescent="0.35">
      <c r="N354"/>
      <c r="O354"/>
      <c r="P354"/>
      <c r="Q354"/>
      <c r="R354"/>
      <c r="S354"/>
      <c r="T354" s="234">
        <f t="shared" si="95"/>
        <v>29</v>
      </c>
      <c r="U354" s="138">
        <v>345</v>
      </c>
      <c r="V354" s="139">
        <f t="shared" si="93"/>
        <v>345</v>
      </c>
      <c r="W354" s="27">
        <f t="shared" si="96"/>
        <v>526386.89234621625</v>
      </c>
      <c r="X354" s="27">
        <f t="shared" si="97"/>
        <v>3070.5902053529098</v>
      </c>
      <c r="Y354" s="27">
        <f t="shared" si="98"/>
        <v>31483.558138015916</v>
      </c>
      <c r="Z354" s="52">
        <f t="shared" si="94"/>
        <v>494903.33420820034</v>
      </c>
    </row>
    <row r="355" spans="14:26" ht="12" customHeight="1" x14ac:dyDescent="0.35">
      <c r="N355"/>
      <c r="O355"/>
      <c r="P355"/>
      <c r="Q355"/>
      <c r="R355"/>
      <c r="S355"/>
      <c r="T355" s="234">
        <f t="shared" si="95"/>
        <v>29</v>
      </c>
      <c r="U355" s="138">
        <v>346</v>
      </c>
      <c r="V355" s="139">
        <f t="shared" si="93"/>
        <v>346</v>
      </c>
      <c r="W355" s="27">
        <f t="shared" si="96"/>
        <v>494903.33420820034</v>
      </c>
      <c r="X355" s="27">
        <f t="shared" si="97"/>
        <v>2886.9361162144851</v>
      </c>
      <c r="Y355" s="27">
        <f t="shared" si="98"/>
        <v>31667.212227154341</v>
      </c>
      <c r="Z355" s="52">
        <f t="shared" si="94"/>
        <v>463236.12198104599</v>
      </c>
    </row>
    <row r="356" spans="14:26" ht="12" customHeight="1" x14ac:dyDescent="0.35">
      <c r="N356"/>
      <c r="O356"/>
      <c r="P356"/>
      <c r="Q356"/>
      <c r="R356"/>
      <c r="S356"/>
      <c r="T356" s="234">
        <f t="shared" si="95"/>
        <v>29</v>
      </c>
      <c r="U356" s="138">
        <v>347</v>
      </c>
      <c r="V356" s="139">
        <f t="shared" si="93"/>
        <v>347</v>
      </c>
      <c r="W356" s="27">
        <f t="shared" si="96"/>
        <v>463236.12198104599</v>
      </c>
      <c r="X356" s="27">
        <f t="shared" si="97"/>
        <v>2702.210711556083</v>
      </c>
      <c r="Y356" s="27">
        <f t="shared" si="98"/>
        <v>31851.937631812743</v>
      </c>
      <c r="Z356" s="52">
        <f t="shared" si="94"/>
        <v>431384.18434923323</v>
      </c>
    </row>
    <row r="357" spans="14:26" ht="12" customHeight="1" x14ac:dyDescent="0.35">
      <c r="N357"/>
      <c r="O357"/>
      <c r="P357"/>
      <c r="Q357"/>
      <c r="R357"/>
      <c r="S357"/>
      <c r="T357" s="234">
        <f t="shared" si="95"/>
        <v>29</v>
      </c>
      <c r="U357" s="138">
        <v>348</v>
      </c>
      <c r="V357" s="139">
        <f t="shared" si="93"/>
        <v>348</v>
      </c>
      <c r="W357" s="27">
        <f t="shared" si="96"/>
        <v>431384.18434923323</v>
      </c>
      <c r="X357" s="27">
        <f t="shared" si="97"/>
        <v>2516.4077420371759</v>
      </c>
      <c r="Y357" s="27">
        <f t="shared" si="98"/>
        <v>32037.74060133165</v>
      </c>
      <c r="Z357" s="52">
        <f t="shared" si="94"/>
        <v>399346.44374790159</v>
      </c>
    </row>
    <row r="358" spans="14:26" ht="12" customHeight="1" x14ac:dyDescent="0.35">
      <c r="N358"/>
      <c r="O358"/>
      <c r="P358"/>
      <c r="Q358"/>
      <c r="R358"/>
      <c r="S358"/>
      <c r="T358" s="234">
        <f t="shared" si="95"/>
        <v>30</v>
      </c>
      <c r="U358" s="138">
        <v>349</v>
      </c>
      <c r="V358" s="139">
        <f t="shared" si="93"/>
        <v>349</v>
      </c>
      <c r="W358" s="27">
        <f t="shared" si="96"/>
        <v>399346.44374790159</v>
      </c>
      <c r="X358" s="27">
        <f t="shared" si="97"/>
        <v>2329.520921862746</v>
      </c>
      <c r="Y358" s="27">
        <f t="shared" si="98"/>
        <v>32224.62742150608</v>
      </c>
      <c r="Z358" s="52">
        <f t="shared" si="94"/>
        <v>367121.81632639549</v>
      </c>
    </row>
    <row r="359" spans="14:26" ht="12" customHeight="1" x14ac:dyDescent="0.35">
      <c r="N359"/>
      <c r="O359"/>
      <c r="P359"/>
      <c r="Q359"/>
      <c r="R359"/>
      <c r="S359"/>
      <c r="T359" s="234">
        <f t="shared" si="95"/>
        <v>30</v>
      </c>
      <c r="U359" s="138">
        <v>350</v>
      </c>
      <c r="V359" s="139">
        <f t="shared" si="93"/>
        <v>350</v>
      </c>
      <c r="W359" s="27">
        <f t="shared" si="96"/>
        <v>367121.81632639549</v>
      </c>
      <c r="X359" s="27">
        <f t="shared" si="97"/>
        <v>2141.5439285706234</v>
      </c>
      <c r="Y359" s="27">
        <f t="shared" si="98"/>
        <v>32412.604414798203</v>
      </c>
      <c r="Z359" s="52">
        <f t="shared" si="94"/>
        <v>334709.21191159729</v>
      </c>
    </row>
    <row r="360" spans="14:26" ht="12" customHeight="1" x14ac:dyDescent="0.35">
      <c r="N360"/>
      <c r="O360"/>
      <c r="P360"/>
      <c r="Q360"/>
      <c r="R360"/>
      <c r="S360"/>
      <c r="T360" s="234">
        <f t="shared" si="95"/>
        <v>30</v>
      </c>
      <c r="U360" s="138">
        <v>351</v>
      </c>
      <c r="V360" s="139">
        <f t="shared" si="93"/>
        <v>351</v>
      </c>
      <c r="W360" s="27">
        <f t="shared" si="96"/>
        <v>334709.21191159729</v>
      </c>
      <c r="X360" s="27">
        <f t="shared" si="97"/>
        <v>1952.4704028176311</v>
      </c>
      <c r="Y360" s="27">
        <f t="shared" si="98"/>
        <v>32601.677940551195</v>
      </c>
      <c r="Z360" s="52">
        <f t="shared" si="94"/>
        <v>302107.5339710461</v>
      </c>
    </row>
    <row r="361" spans="14:26" ht="12" customHeight="1" x14ac:dyDescent="0.35">
      <c r="N361"/>
      <c r="O361"/>
      <c r="P361"/>
      <c r="Q361"/>
      <c r="R361"/>
      <c r="S361"/>
      <c r="T361" s="234">
        <f t="shared" si="95"/>
        <v>30</v>
      </c>
      <c r="U361" s="138">
        <v>352</v>
      </c>
      <c r="V361" s="139">
        <f t="shared" si="93"/>
        <v>352</v>
      </c>
      <c r="W361" s="27">
        <f t="shared" si="96"/>
        <v>302107.5339710461</v>
      </c>
      <c r="X361" s="27">
        <f t="shared" si="97"/>
        <v>1762.2939481644135</v>
      </c>
      <c r="Y361" s="27">
        <f t="shared" si="98"/>
        <v>32791.854395204413</v>
      </c>
      <c r="Z361" s="52">
        <f t="shared" si="94"/>
        <v>269315.6795758417</v>
      </c>
    </row>
    <row r="362" spans="14:26" ht="12" customHeight="1" x14ac:dyDescent="0.35">
      <c r="N362"/>
      <c r="O362"/>
      <c r="P362"/>
      <c r="Q362"/>
      <c r="R362"/>
      <c r="S362"/>
      <c r="T362" s="234">
        <f t="shared" si="95"/>
        <v>30</v>
      </c>
      <c r="U362" s="138">
        <v>353</v>
      </c>
      <c r="V362" s="139">
        <f t="shared" si="93"/>
        <v>353</v>
      </c>
      <c r="W362" s="27">
        <f t="shared" si="96"/>
        <v>269315.6795758417</v>
      </c>
      <c r="X362" s="27">
        <f t="shared" si="97"/>
        <v>1571.0081308590597</v>
      </c>
      <c r="Y362" s="27">
        <f t="shared" si="98"/>
        <v>32983.140212509767</v>
      </c>
      <c r="Z362" s="52">
        <f t="shared" si="94"/>
        <v>236332.53936333192</v>
      </c>
    </row>
    <row r="363" spans="14:26" ht="12" customHeight="1" x14ac:dyDescent="0.35">
      <c r="N363"/>
      <c r="O363"/>
      <c r="P363"/>
      <c r="Q363"/>
      <c r="R363"/>
      <c r="S363"/>
      <c r="T363" s="234">
        <f t="shared" si="95"/>
        <v>30</v>
      </c>
      <c r="U363" s="138">
        <v>354</v>
      </c>
      <c r="V363" s="139">
        <f t="shared" si="93"/>
        <v>354</v>
      </c>
      <c r="W363" s="27">
        <f t="shared" si="96"/>
        <v>236332.53936333192</v>
      </c>
      <c r="X363" s="27">
        <f t="shared" si="97"/>
        <v>1378.6064796194187</v>
      </c>
      <c r="Y363" s="27">
        <f t="shared" si="98"/>
        <v>33175.541863749408</v>
      </c>
      <c r="Z363" s="52">
        <f t="shared" si="94"/>
        <v>203156.9974995825</v>
      </c>
    </row>
    <row r="364" spans="14:26" ht="12" customHeight="1" x14ac:dyDescent="0.35">
      <c r="N364"/>
      <c r="O364"/>
      <c r="P364"/>
      <c r="Q364"/>
      <c r="R364"/>
      <c r="S364"/>
      <c r="T364" s="234">
        <f t="shared" si="95"/>
        <v>30</v>
      </c>
      <c r="U364" s="138">
        <v>355</v>
      </c>
      <c r="V364" s="139">
        <f t="shared" si="93"/>
        <v>355</v>
      </c>
      <c r="W364" s="27">
        <f t="shared" si="96"/>
        <v>203156.9974995825</v>
      </c>
      <c r="X364" s="27">
        <f t="shared" si="97"/>
        <v>1185.0824854142193</v>
      </c>
      <c r="Y364" s="27">
        <f t="shared" si="98"/>
        <v>33369.065857954607</v>
      </c>
      <c r="Z364" s="52">
        <f t="shared" si="94"/>
        <v>169787.93164162789</v>
      </c>
    </row>
    <row r="365" spans="14:26" ht="12" customHeight="1" x14ac:dyDescent="0.35">
      <c r="N365"/>
      <c r="O365"/>
      <c r="P365"/>
      <c r="Q365"/>
      <c r="R365"/>
      <c r="S365"/>
      <c r="T365" s="234">
        <f t="shared" si="95"/>
        <v>30</v>
      </c>
      <c r="U365" s="138">
        <v>356</v>
      </c>
      <c r="V365" s="139">
        <f t="shared" si="93"/>
        <v>356</v>
      </c>
      <c r="W365" s="27">
        <f t="shared" si="96"/>
        <v>169787.93164162789</v>
      </c>
      <c r="X365" s="27">
        <f t="shared" si="97"/>
        <v>990.42960124280944</v>
      </c>
      <c r="Y365" s="27">
        <f t="shared" si="98"/>
        <v>33563.718742126017</v>
      </c>
      <c r="Z365" s="52">
        <f t="shared" si="94"/>
        <v>136224.21289950187</v>
      </c>
    </row>
    <row r="366" spans="14:26" ht="12" customHeight="1" x14ac:dyDescent="0.35">
      <c r="N366"/>
      <c r="O366"/>
      <c r="P366"/>
      <c r="Q366"/>
      <c r="R366"/>
      <c r="S366"/>
      <c r="T366" s="234">
        <f t="shared" si="95"/>
        <v>30</v>
      </c>
      <c r="U366" s="138">
        <v>357</v>
      </c>
      <c r="V366" s="139">
        <f t="shared" si="93"/>
        <v>357</v>
      </c>
      <c r="W366" s="27">
        <f t="shared" si="96"/>
        <v>136224.21289950187</v>
      </c>
      <c r="X366" s="27">
        <f t="shared" si="97"/>
        <v>794.6412419137414</v>
      </c>
      <c r="Y366" s="27">
        <f t="shared" si="98"/>
        <v>33759.507101455085</v>
      </c>
      <c r="Z366" s="52">
        <f t="shared" si="94"/>
        <v>102464.70579804678</v>
      </c>
    </row>
    <row r="367" spans="14:26" ht="12" customHeight="1" x14ac:dyDescent="0.35">
      <c r="N367"/>
      <c r="O367"/>
      <c r="P367"/>
      <c r="Q367"/>
      <c r="R367"/>
      <c r="S367"/>
      <c r="T367" s="234">
        <f t="shared" si="95"/>
        <v>30</v>
      </c>
      <c r="U367" s="138">
        <v>358</v>
      </c>
      <c r="V367" s="139">
        <f t="shared" si="93"/>
        <v>358</v>
      </c>
      <c r="W367" s="27">
        <f t="shared" si="96"/>
        <v>102464.70579804678</v>
      </c>
      <c r="X367" s="27">
        <f t="shared" si="97"/>
        <v>597.71078382191627</v>
      </c>
      <c r="Y367" s="27">
        <f t="shared" si="98"/>
        <v>33956.43755954691</v>
      </c>
      <c r="Z367" s="52">
        <f t="shared" si="94"/>
        <v>68508.268238499877</v>
      </c>
    </row>
    <row r="368" spans="14:26" ht="12" customHeight="1" x14ac:dyDescent="0.35">
      <c r="N368"/>
      <c r="O368"/>
      <c r="P368"/>
      <c r="Q368"/>
      <c r="R368"/>
      <c r="S368"/>
      <c r="T368" s="234">
        <f t="shared" si="95"/>
        <v>30</v>
      </c>
      <c r="U368" s="138">
        <v>359</v>
      </c>
      <c r="V368" s="139">
        <f t="shared" si="93"/>
        <v>359</v>
      </c>
      <c r="W368" s="27">
        <f t="shared" si="96"/>
        <v>68508.268238499877</v>
      </c>
      <c r="X368" s="27">
        <f t="shared" si="97"/>
        <v>399.63156472456467</v>
      </c>
      <c r="Y368" s="27">
        <f t="shared" si="98"/>
        <v>34154.516778644262</v>
      </c>
      <c r="Z368" s="52">
        <f t="shared" si="94"/>
        <v>34353.751459855615</v>
      </c>
    </row>
    <row r="369" spans="14:26" ht="12" customHeight="1" x14ac:dyDescent="0.35">
      <c r="N369"/>
      <c r="O369"/>
      <c r="P369"/>
      <c r="Q369"/>
      <c r="R369"/>
      <c r="S369"/>
      <c r="T369" s="234">
        <f t="shared" si="95"/>
        <v>30</v>
      </c>
      <c r="U369" s="140">
        <v>360</v>
      </c>
      <c r="V369" s="141">
        <f t="shared" si="93"/>
        <v>360</v>
      </c>
      <c r="W369" s="34">
        <f t="shared" si="96"/>
        <v>34353.751459855615</v>
      </c>
      <c r="X369" s="34">
        <f t="shared" si="97"/>
        <v>200.39688351580844</v>
      </c>
      <c r="Y369" s="34">
        <f t="shared" si="98"/>
        <v>34353.751459853018</v>
      </c>
      <c r="Z369" s="53">
        <f t="shared" si="94"/>
        <v>2.597516868263483E-9</v>
      </c>
    </row>
    <row r="370" spans="14:26" ht="14.5" x14ac:dyDescent="0.35">
      <c r="N370"/>
      <c r="O370"/>
      <c r="P370"/>
      <c r="Q370"/>
      <c r="R370"/>
      <c r="S370"/>
      <c r="T370"/>
      <c r="U370" s="139"/>
      <c r="V370" s="139"/>
      <c r="W370" s="27"/>
      <c r="X370" s="27"/>
      <c r="Y370" s="27"/>
      <c r="Z370" s="143"/>
    </row>
    <row r="371" spans="14:26" ht="14.5" x14ac:dyDescent="0.35">
      <c r="N371"/>
      <c r="O371"/>
      <c r="P371"/>
      <c r="Q371"/>
      <c r="R371"/>
      <c r="S371"/>
      <c r="T371"/>
      <c r="U371" s="139"/>
      <c r="V371" s="139"/>
      <c r="W371" s="27"/>
      <c r="X371" s="27"/>
      <c r="Y371" s="27"/>
      <c r="Z371" s="143"/>
    </row>
    <row r="372" spans="14:26" ht="14.5" x14ac:dyDescent="0.35">
      <c r="N372"/>
      <c r="O372"/>
      <c r="P372"/>
      <c r="Q372"/>
      <c r="R372"/>
      <c r="S372"/>
      <c r="T372"/>
      <c r="U372" s="139"/>
      <c r="V372" s="139"/>
      <c r="W372" s="27"/>
      <c r="X372" s="27"/>
      <c r="Y372" s="27"/>
      <c r="Z372" s="143"/>
    </row>
    <row r="373" spans="14:26" ht="14.5" x14ac:dyDescent="0.35">
      <c r="N373"/>
      <c r="O373"/>
      <c r="P373"/>
      <c r="Q373"/>
      <c r="R373"/>
      <c r="S373"/>
      <c r="T373"/>
      <c r="U373" s="139"/>
      <c r="V373" s="139"/>
      <c r="W373" s="27"/>
      <c r="X373" s="27"/>
      <c r="Y373" s="27"/>
      <c r="Z373" s="143"/>
    </row>
    <row r="374" spans="14:26" ht="14.5" x14ac:dyDescent="0.35">
      <c r="N374"/>
      <c r="O374"/>
      <c r="P374"/>
      <c r="Q374"/>
      <c r="R374"/>
      <c r="S374"/>
      <c r="T374"/>
      <c r="U374" s="139"/>
      <c r="V374" s="139"/>
      <c r="W374" s="27"/>
      <c r="X374" s="27"/>
      <c r="Y374" s="27"/>
      <c r="Z374" s="143"/>
    </row>
    <row r="375" spans="14:26" ht="14.5" x14ac:dyDescent="0.35">
      <c r="N375"/>
      <c r="O375"/>
      <c r="P375"/>
      <c r="Q375"/>
      <c r="R375"/>
      <c r="S375"/>
      <c r="T375"/>
      <c r="U375" s="139"/>
      <c r="V375" s="139"/>
      <c r="W375" s="27"/>
      <c r="X375" s="27"/>
      <c r="Y375" s="27"/>
      <c r="Z375" s="143"/>
    </row>
    <row r="376" spans="14:26" ht="14.5" x14ac:dyDescent="0.35">
      <c r="N376"/>
      <c r="O376"/>
      <c r="P376"/>
      <c r="Q376"/>
      <c r="R376"/>
      <c r="S376"/>
      <c r="T376"/>
      <c r="U376" s="139"/>
      <c r="V376" s="139"/>
      <c r="W376" s="27"/>
      <c r="X376" s="27"/>
      <c r="Y376" s="27"/>
      <c r="Z376" s="143"/>
    </row>
    <row r="377" spans="14:26" ht="14.5" x14ac:dyDescent="0.35">
      <c r="N377"/>
      <c r="O377"/>
      <c r="P377"/>
      <c r="Q377"/>
      <c r="R377"/>
      <c r="S377"/>
      <c r="T377"/>
      <c r="U377" s="139"/>
      <c r="V377" s="139"/>
      <c r="W377" s="27"/>
      <c r="X377" s="27"/>
      <c r="Y377" s="27"/>
      <c r="Z377" s="143"/>
    </row>
    <row r="378" spans="14:26" ht="14.5" x14ac:dyDescent="0.35">
      <c r="N378"/>
      <c r="O378"/>
      <c r="P378"/>
      <c r="Q378"/>
      <c r="R378"/>
      <c r="S378"/>
      <c r="T378"/>
      <c r="U378" s="139"/>
      <c r="V378" s="139"/>
      <c r="W378" s="27"/>
      <c r="X378" s="27"/>
      <c r="Y378" s="27"/>
      <c r="Z378" s="143"/>
    </row>
    <row r="379" spans="14:26" ht="14.5" x14ac:dyDescent="0.35">
      <c r="N379"/>
      <c r="O379"/>
      <c r="P379"/>
      <c r="Q379"/>
      <c r="R379"/>
      <c r="S379"/>
      <c r="T379"/>
      <c r="U379" s="139"/>
      <c r="V379" s="139"/>
      <c r="W379" s="27"/>
      <c r="X379" s="27"/>
      <c r="Y379" s="27"/>
      <c r="Z379" s="143"/>
    </row>
    <row r="380" spans="14:26" ht="14.5" x14ac:dyDescent="0.35">
      <c r="N380"/>
      <c r="O380"/>
      <c r="P380"/>
      <c r="Q380"/>
      <c r="R380"/>
      <c r="S380"/>
      <c r="T380"/>
      <c r="U380" s="139"/>
      <c r="V380" s="139"/>
      <c r="W380" s="27"/>
      <c r="X380" s="27"/>
      <c r="Y380" s="27"/>
      <c r="Z380" s="143"/>
    </row>
    <row r="381" spans="14:26" ht="14.5" x14ac:dyDescent="0.35">
      <c r="N381"/>
      <c r="O381"/>
      <c r="P381"/>
      <c r="Q381"/>
      <c r="R381"/>
      <c r="S381"/>
      <c r="T381"/>
      <c r="U381" s="139"/>
      <c r="V381" s="139"/>
      <c r="W381" s="27"/>
      <c r="X381" s="27"/>
      <c r="Y381" s="27"/>
      <c r="Z381" s="143"/>
    </row>
    <row r="382" spans="14:26" ht="14.5" x14ac:dyDescent="0.35">
      <c r="N382"/>
      <c r="O382"/>
      <c r="P382"/>
      <c r="Q382"/>
      <c r="R382"/>
      <c r="S382"/>
      <c r="T382"/>
      <c r="U382" s="139"/>
      <c r="V382" s="139"/>
      <c r="W382" s="27"/>
      <c r="X382" s="27"/>
      <c r="Y382" s="27"/>
      <c r="Z382" s="143"/>
    </row>
    <row r="383" spans="14:26" ht="14.5" x14ac:dyDescent="0.35">
      <c r="N383"/>
      <c r="O383"/>
      <c r="P383"/>
      <c r="Q383"/>
      <c r="R383"/>
      <c r="S383"/>
      <c r="T383"/>
      <c r="U383" s="139"/>
      <c r="V383" s="139"/>
      <c r="W383" s="27"/>
      <c r="X383" s="27"/>
      <c r="Y383" s="27"/>
      <c r="Z383" s="143"/>
    </row>
    <row r="384" spans="14:26" ht="14.5" x14ac:dyDescent="0.35">
      <c r="N384"/>
      <c r="O384"/>
      <c r="P384"/>
      <c r="Q384"/>
      <c r="R384"/>
      <c r="S384"/>
      <c r="T384"/>
      <c r="U384" s="139"/>
      <c r="V384" s="139"/>
      <c r="W384" s="27"/>
      <c r="X384" s="27"/>
      <c r="Y384" s="27"/>
      <c r="Z384" s="143"/>
    </row>
    <row r="385" spans="14:26" ht="14.5" x14ac:dyDescent="0.35">
      <c r="N385"/>
      <c r="O385"/>
      <c r="P385"/>
      <c r="Q385"/>
      <c r="R385"/>
      <c r="S385"/>
      <c r="T385"/>
      <c r="U385" s="139"/>
      <c r="V385" s="139"/>
      <c r="W385" s="27"/>
      <c r="X385" s="27"/>
      <c r="Y385" s="27"/>
      <c r="Z385" s="143"/>
    </row>
    <row r="386" spans="14:26" ht="14.5" x14ac:dyDescent="0.35">
      <c r="N386"/>
      <c r="O386"/>
      <c r="P386"/>
      <c r="Q386"/>
      <c r="R386"/>
      <c r="S386"/>
      <c r="T386"/>
      <c r="U386" s="139"/>
      <c r="V386" s="139"/>
      <c r="W386" s="27"/>
      <c r="X386" s="27"/>
      <c r="Y386" s="27"/>
      <c r="Z386" s="143"/>
    </row>
    <row r="387" spans="14:26" ht="14.5" x14ac:dyDescent="0.35">
      <c r="N387"/>
      <c r="O387"/>
      <c r="P387"/>
      <c r="Q387"/>
      <c r="R387"/>
      <c r="S387"/>
      <c r="T387"/>
      <c r="U387"/>
      <c r="V387"/>
      <c r="W387"/>
      <c r="X387"/>
    </row>
    <row r="388" spans="14:26" ht="14.5" x14ac:dyDescent="0.35">
      <c r="N388"/>
      <c r="O388"/>
      <c r="P388"/>
      <c r="Q388"/>
      <c r="R388"/>
      <c r="S388"/>
      <c r="T388"/>
      <c r="U388"/>
      <c r="V388"/>
      <c r="W388"/>
      <c r="X388"/>
    </row>
    <row r="389" spans="14:26" ht="14.5" x14ac:dyDescent="0.35">
      <c r="N389"/>
      <c r="O389"/>
      <c r="P389"/>
      <c r="Q389"/>
      <c r="R389"/>
      <c r="S389"/>
      <c r="T389"/>
      <c r="U389"/>
      <c r="V389"/>
      <c r="W389"/>
      <c r="X389"/>
    </row>
    <row r="390" spans="14:26" ht="14.5" x14ac:dyDescent="0.35">
      <c r="N390"/>
      <c r="O390"/>
      <c r="P390"/>
      <c r="Q390"/>
      <c r="R390"/>
      <c r="S390"/>
      <c r="T390"/>
      <c r="U390"/>
      <c r="V390"/>
      <c r="W390"/>
      <c r="X390"/>
    </row>
    <row r="391" spans="14:26" ht="14.5" x14ac:dyDescent="0.35">
      <c r="N391"/>
      <c r="O391"/>
      <c r="P391"/>
      <c r="Q391"/>
      <c r="R391"/>
      <c r="S391"/>
      <c r="T391"/>
      <c r="U391"/>
      <c r="V391"/>
      <c r="W391"/>
      <c r="X391"/>
    </row>
    <row r="392" spans="14:26" ht="14.5" x14ac:dyDescent="0.35">
      <c r="N392"/>
      <c r="O392"/>
      <c r="P392"/>
      <c r="Q392"/>
      <c r="R392"/>
      <c r="S392"/>
      <c r="T392"/>
      <c r="U392"/>
      <c r="V392"/>
      <c r="W392"/>
      <c r="X392"/>
    </row>
    <row r="393" spans="14:26" ht="14.5" x14ac:dyDescent="0.35">
      <c r="N393"/>
      <c r="O393"/>
      <c r="P393"/>
      <c r="Q393"/>
      <c r="R393"/>
      <c r="S393"/>
      <c r="T393"/>
      <c r="U393"/>
      <c r="V393"/>
      <c r="W393"/>
      <c r="X393"/>
    </row>
    <row r="394" spans="14:26" ht="14.5" x14ac:dyDescent="0.35">
      <c r="N394"/>
      <c r="O394"/>
      <c r="P394"/>
      <c r="Q394"/>
      <c r="R394"/>
      <c r="S394"/>
      <c r="T394"/>
      <c r="U394"/>
      <c r="V394"/>
      <c r="W394"/>
      <c r="X394"/>
    </row>
    <row r="395" spans="14:26" ht="14.5" x14ac:dyDescent="0.35">
      <c r="N395"/>
      <c r="O395"/>
      <c r="P395"/>
      <c r="Q395"/>
      <c r="R395"/>
      <c r="S395"/>
      <c r="T395"/>
      <c r="U395"/>
      <c r="V395"/>
      <c r="W395"/>
      <c r="X395"/>
    </row>
    <row r="396" spans="14:26" ht="14.5" x14ac:dyDescent="0.35">
      <c r="N396"/>
      <c r="O396"/>
      <c r="P396"/>
      <c r="Q396"/>
      <c r="R396"/>
      <c r="S396"/>
      <c r="T396"/>
      <c r="U396"/>
      <c r="V396"/>
      <c r="W396"/>
      <c r="X396"/>
    </row>
    <row r="397" spans="14:26" ht="14.5" x14ac:dyDescent="0.35">
      <c r="N397"/>
      <c r="O397"/>
      <c r="P397"/>
      <c r="Q397"/>
      <c r="R397"/>
      <c r="S397"/>
      <c r="T397"/>
      <c r="U397"/>
      <c r="V397"/>
      <c r="W397"/>
      <c r="X397"/>
    </row>
    <row r="398" spans="14:26" ht="14.5" x14ac:dyDescent="0.35">
      <c r="N398"/>
      <c r="O398"/>
      <c r="P398"/>
      <c r="Q398"/>
      <c r="R398"/>
      <c r="S398"/>
      <c r="T398"/>
      <c r="U398"/>
      <c r="V398"/>
      <c r="W398"/>
      <c r="X398"/>
    </row>
    <row r="399" spans="14:26" ht="14.5" x14ac:dyDescent="0.35">
      <c r="N399"/>
      <c r="O399"/>
      <c r="P399"/>
      <c r="Q399"/>
      <c r="R399"/>
      <c r="S399"/>
      <c r="T399"/>
      <c r="U399"/>
      <c r="V399"/>
      <c r="W399"/>
      <c r="X399"/>
    </row>
    <row r="400" spans="14:26" ht="14.5" x14ac:dyDescent="0.35">
      <c r="N400"/>
      <c r="O400"/>
      <c r="P400"/>
      <c r="Q400"/>
      <c r="R400"/>
      <c r="S400"/>
      <c r="T400"/>
      <c r="U400"/>
      <c r="V400"/>
      <c r="W400"/>
      <c r="X400"/>
    </row>
    <row r="401" spans="14:24" ht="14.5" x14ac:dyDescent="0.35">
      <c r="N401"/>
      <c r="O401"/>
      <c r="P401"/>
      <c r="Q401"/>
      <c r="R401"/>
      <c r="S401"/>
      <c r="T401"/>
      <c r="U401"/>
      <c r="V401"/>
      <c r="W401"/>
      <c r="X401"/>
    </row>
    <row r="402" spans="14:24" ht="14.5" x14ac:dyDescent="0.35">
      <c r="N402"/>
      <c r="O402"/>
      <c r="P402"/>
      <c r="Q402"/>
      <c r="R402"/>
      <c r="S402"/>
      <c r="T402"/>
      <c r="U402"/>
      <c r="V402"/>
      <c r="W402"/>
      <c r="X402"/>
    </row>
    <row r="403" spans="14:24" ht="14.5" x14ac:dyDescent="0.35">
      <c r="N403"/>
      <c r="O403"/>
      <c r="P403"/>
      <c r="Q403"/>
      <c r="R403"/>
      <c r="S403"/>
      <c r="T403"/>
      <c r="U403"/>
      <c r="V403"/>
      <c r="W403"/>
      <c r="X403"/>
    </row>
    <row r="404" spans="14:24" ht="14.5" x14ac:dyDescent="0.35">
      <c r="N404"/>
      <c r="O404"/>
      <c r="P404"/>
      <c r="Q404"/>
      <c r="R404"/>
      <c r="S404"/>
      <c r="T404"/>
      <c r="U404"/>
      <c r="V404"/>
      <c r="W404"/>
      <c r="X404"/>
    </row>
    <row r="405" spans="14:24" ht="14.5" x14ac:dyDescent="0.35">
      <c r="N405"/>
      <c r="O405"/>
      <c r="P405"/>
      <c r="Q405"/>
      <c r="R405"/>
      <c r="S405"/>
      <c r="T405"/>
      <c r="U405"/>
      <c r="V405"/>
      <c r="W405"/>
      <c r="X405"/>
    </row>
    <row r="406" spans="14:24" ht="14.5" x14ac:dyDescent="0.35">
      <c r="N406"/>
      <c r="O406"/>
      <c r="P406"/>
      <c r="Q406"/>
      <c r="R406"/>
      <c r="S406"/>
      <c r="T406"/>
      <c r="U406"/>
      <c r="V406"/>
      <c r="W406"/>
      <c r="X406"/>
    </row>
  </sheetData>
  <mergeCells count="19">
    <mergeCell ref="A112:A125"/>
    <mergeCell ref="A126:A135"/>
    <mergeCell ref="C132:C135"/>
    <mergeCell ref="G132:I132"/>
    <mergeCell ref="G133:I133"/>
    <mergeCell ref="C137:K144"/>
    <mergeCell ref="E40:H40"/>
    <mergeCell ref="E54:F54"/>
    <mergeCell ref="C77:K78"/>
    <mergeCell ref="B81:L81"/>
    <mergeCell ref="E83:F83"/>
    <mergeCell ref="G83:H83"/>
    <mergeCell ref="I83:J83"/>
    <mergeCell ref="G30:H30"/>
    <mergeCell ref="D21:E21"/>
    <mergeCell ref="D22:E22"/>
    <mergeCell ref="D23:E23"/>
    <mergeCell ref="D24:E24"/>
    <mergeCell ref="E30:F3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05F2E-5A50-4083-827E-590A9942A3EE}">
  <dimension ref="A2:Z406"/>
  <sheetViews>
    <sheetView topLeftCell="A67" workbookViewId="0">
      <selection activeCell="A81" sqref="A81"/>
    </sheetView>
  </sheetViews>
  <sheetFormatPr defaultColWidth="9" defaultRowHeight="12" outlineLevelRow="1" outlineLevelCol="1" x14ac:dyDescent="0.3"/>
  <cols>
    <col min="1" max="1" width="3.7265625" style="1" customWidth="1"/>
    <col min="2" max="2" width="1.08984375" style="1" customWidth="1"/>
    <col min="3" max="3" width="28.81640625" style="1" customWidth="1"/>
    <col min="4" max="4" width="11.81640625" style="1" hidden="1" customWidth="1" outlineLevel="1"/>
    <col min="5" max="5" width="10.36328125" style="1" customWidth="1" collapsed="1"/>
    <col min="6" max="6" width="9.54296875" style="1" customWidth="1"/>
    <col min="7" max="7" width="8.54296875" style="1" customWidth="1"/>
    <col min="8" max="8" width="9.54296875" style="1" customWidth="1"/>
    <col min="9" max="9" width="8.54296875" style="1" customWidth="1"/>
    <col min="10" max="10" width="10.26953125" style="1" customWidth="1"/>
    <col min="11" max="11" width="11" style="1" customWidth="1" outlineLevel="1"/>
    <col min="12" max="12" width="1.7265625" style="1" customWidth="1"/>
    <col min="13" max="13" width="3.54296875" style="1" customWidth="1"/>
    <col min="14" max="14" width="9" style="1"/>
    <col min="15" max="15" width="9.08984375" style="1" bestFit="1" customWidth="1"/>
    <col min="16" max="16" width="9" style="1"/>
    <col min="17" max="17" width="12.26953125" style="1" customWidth="1"/>
    <col min="18" max="18" width="9" style="1"/>
    <col min="19" max="19" width="10.7265625" style="1" customWidth="1"/>
    <col min="20" max="20" width="9" style="1"/>
    <col min="21" max="21" width="10.26953125" style="1" customWidth="1"/>
    <col min="22" max="23" width="9" style="1"/>
    <col min="24" max="24" width="10.54296875" style="1" customWidth="1"/>
    <col min="25" max="25" width="9" style="1"/>
    <col min="26" max="26" width="12.54296875" style="1" customWidth="1"/>
    <col min="27" max="16384" width="9" style="1"/>
  </cols>
  <sheetData>
    <row r="2" spans="3:26" x14ac:dyDescent="0.3">
      <c r="C2" s="24" t="s">
        <v>30</v>
      </c>
    </row>
    <row r="3" spans="3:26" x14ac:dyDescent="0.3">
      <c r="C3" s="208" t="s">
        <v>179</v>
      </c>
      <c r="D3" s="209">
        <v>6</v>
      </c>
    </row>
    <row r="4" spans="3:26" x14ac:dyDescent="0.3">
      <c r="C4" s="25" t="s">
        <v>24</v>
      </c>
      <c r="D4" s="3">
        <v>6700000</v>
      </c>
      <c r="G4" s="25" t="s">
        <v>81</v>
      </c>
      <c r="H4" s="5">
        <v>0.15</v>
      </c>
    </row>
    <row r="5" spans="3:26" x14ac:dyDescent="0.3">
      <c r="C5" s="25" t="s">
        <v>63</v>
      </c>
      <c r="D5" s="27">
        <f>D150</f>
        <v>225000</v>
      </c>
    </row>
    <row r="6" spans="3:26" x14ac:dyDescent="0.3">
      <c r="C6" s="25" t="s">
        <v>25</v>
      </c>
      <c r="D6" s="9">
        <v>0.75</v>
      </c>
      <c r="E6" s="27">
        <f>D6*(D4+D5)</f>
        <v>5193750</v>
      </c>
      <c r="G6" s="4"/>
    </row>
    <row r="7" spans="3:26" x14ac:dyDescent="0.3">
      <c r="C7" s="25" t="s">
        <v>39</v>
      </c>
      <c r="D7" s="9"/>
      <c r="E7" s="27">
        <f>D4+D5-E6</f>
        <v>1731250</v>
      </c>
      <c r="F7" s="6"/>
    </row>
    <row r="8" spans="3:26" x14ac:dyDescent="0.3">
      <c r="C8" s="25" t="s">
        <v>40</v>
      </c>
      <c r="D8" s="5">
        <v>0.01</v>
      </c>
      <c r="E8" s="27">
        <f>D8*E6</f>
        <v>51937.5</v>
      </c>
      <c r="N8" s="29" t="s">
        <v>193</v>
      </c>
      <c r="O8" s="25"/>
      <c r="P8" s="25"/>
      <c r="Q8" s="25"/>
      <c r="R8" s="25"/>
      <c r="S8" s="25"/>
      <c r="U8" s="29" t="s">
        <v>194</v>
      </c>
      <c r="V8" s="25"/>
      <c r="W8" s="25"/>
      <c r="X8" s="25"/>
      <c r="Y8" s="25"/>
      <c r="Z8" s="25"/>
    </row>
    <row r="9" spans="3:26" ht="24" x14ac:dyDescent="0.3">
      <c r="C9" s="25" t="s">
        <v>42</v>
      </c>
      <c r="D9" s="23">
        <v>30</v>
      </c>
      <c r="E9" s="142">
        <f>D9*12</f>
        <v>360</v>
      </c>
      <c r="N9" s="30" t="s">
        <v>50</v>
      </c>
      <c r="O9" s="31" t="s">
        <v>45</v>
      </c>
      <c r="P9" s="31" t="s">
        <v>46</v>
      </c>
      <c r="Q9" s="32" t="s">
        <v>47</v>
      </c>
      <c r="R9" s="32" t="s">
        <v>48</v>
      </c>
      <c r="S9" s="33" t="s">
        <v>49</v>
      </c>
      <c r="T9" s="234" t="s">
        <v>192</v>
      </c>
      <c r="U9" s="30" t="s">
        <v>92</v>
      </c>
      <c r="V9" s="31" t="s">
        <v>45</v>
      </c>
      <c r="W9" s="31" t="s">
        <v>46</v>
      </c>
      <c r="X9" s="32" t="s">
        <v>47</v>
      </c>
      <c r="Y9" s="32" t="s">
        <v>48</v>
      </c>
      <c r="Z9" s="33" t="s">
        <v>49</v>
      </c>
    </row>
    <row r="10" spans="3:26" x14ac:dyDescent="0.3">
      <c r="C10" s="25" t="s">
        <v>43</v>
      </c>
      <c r="D10" s="5">
        <v>7.0000000000000007E-2</v>
      </c>
      <c r="E10" s="4">
        <f>D10/12</f>
        <v>5.8333333333333336E-3</v>
      </c>
      <c r="F10" s="6"/>
      <c r="G10" s="6"/>
      <c r="H10" s="6"/>
      <c r="K10" s="6"/>
      <c r="M10" s="27"/>
      <c r="N10" s="138">
        <v>1</v>
      </c>
      <c r="O10" s="139">
        <f t="shared" ref="O10:O39" si="0">N10</f>
        <v>1</v>
      </c>
      <c r="P10" s="27">
        <f>$E$6</f>
        <v>5193750</v>
      </c>
      <c r="Q10" s="27">
        <f>SUMIF($T$10:$T$369,O10,$X$10:$X$369)</f>
        <v>361891.15711141517</v>
      </c>
      <c r="R10" s="27">
        <f>SUMIF($T$10:$T$369,O10,$Y$10:$Y$369)</f>
        <v>52758.623009010706</v>
      </c>
      <c r="S10" s="232">
        <f t="shared" ref="S10:S39" si="1">P10-R10</f>
        <v>5140991.3769909889</v>
      </c>
      <c r="T10" s="234">
        <f>ROUNDUP(U10/12,0)</f>
        <v>1</v>
      </c>
      <c r="U10" s="138">
        <v>1</v>
      </c>
      <c r="V10" s="139">
        <f t="shared" ref="V10:V73" si="2">U10</f>
        <v>1</v>
      </c>
      <c r="W10" s="27">
        <f>$E$6</f>
        <v>5193750</v>
      </c>
      <c r="X10" s="27">
        <f>IF(ROUND(W10,0)=0,0,$D$11/12-Y10)</f>
        <v>30296.875</v>
      </c>
      <c r="Y10" s="27">
        <f>IFERROR(-PPMT($E$10,V10,$E$9,$E$6),0)</f>
        <v>4257.2733433688254</v>
      </c>
      <c r="Z10" s="52">
        <f t="shared" ref="Z10:Z73" si="3">W10-Y10</f>
        <v>5189492.7266566316</v>
      </c>
    </row>
    <row r="11" spans="3:26" x14ac:dyDescent="0.3">
      <c r="C11" s="25" t="s">
        <v>44</v>
      </c>
      <c r="D11" s="6">
        <f>-PMT(E10,E9,E6)*12</f>
        <v>414649.78012042592</v>
      </c>
      <c r="E11" s="6"/>
      <c r="F11" s="6"/>
      <c r="G11" s="6"/>
      <c r="H11" s="6"/>
      <c r="K11" s="6"/>
      <c r="M11" s="27"/>
      <c r="N11" s="138">
        <v>2</v>
      </c>
      <c r="O11" s="139">
        <f t="shared" si="0"/>
        <v>2</v>
      </c>
      <c r="P11" s="27">
        <f t="shared" ref="P11:P39" si="4">S10</f>
        <v>5140991.3769909889</v>
      </c>
      <c r="Q11" s="27">
        <f t="shared" ref="Q11:Q39" si="5">SUMIF($T$10:$T$369,O11,$X$10:$X$369)</f>
        <v>358077.23198823014</v>
      </c>
      <c r="R11" s="27">
        <f t="shared" ref="R11:R39" si="6">SUMIF($T$10:$T$369,O11,$Y$10:$Y$369)</f>
        <v>56572.548132195741</v>
      </c>
      <c r="S11" s="232">
        <f t="shared" si="1"/>
        <v>5084418.8288587928</v>
      </c>
      <c r="T11" s="234">
        <f t="shared" ref="T11:T74" si="7">ROUNDUP(U11/12,0)</f>
        <v>1</v>
      </c>
      <c r="U11" s="138">
        <v>2</v>
      </c>
      <c r="V11" s="139">
        <f t="shared" si="2"/>
        <v>2</v>
      </c>
      <c r="W11" s="27">
        <f t="shared" ref="W11:W74" si="8">Z10</f>
        <v>5189492.7266566316</v>
      </c>
      <c r="X11" s="27">
        <f t="shared" ref="X11:X74" si="9">IF(ROUND(W11,0)=0,0,$D$11/12-Y11)</f>
        <v>30272.040905497019</v>
      </c>
      <c r="Y11" s="27">
        <f t="shared" ref="Y11:Y74" si="10">IFERROR(-PPMT($E$10,V11,$E$9,$E$6),0)</f>
        <v>4282.1074378718085</v>
      </c>
      <c r="Z11" s="52">
        <f t="shared" si="3"/>
        <v>5185210.6192187602</v>
      </c>
    </row>
    <row r="12" spans="3:26" x14ac:dyDescent="0.3">
      <c r="C12" s="25" t="s">
        <v>56</v>
      </c>
      <c r="D12" s="23">
        <v>7</v>
      </c>
      <c r="E12" s="6"/>
      <c r="F12" s="6"/>
      <c r="G12" s="6"/>
      <c r="H12" s="6"/>
      <c r="K12" s="6"/>
      <c r="M12" s="27"/>
      <c r="N12" s="138">
        <v>3</v>
      </c>
      <c r="O12" s="139">
        <f t="shared" si="0"/>
        <v>3</v>
      </c>
      <c r="P12" s="27">
        <f t="shared" si="4"/>
        <v>5084418.8288587928</v>
      </c>
      <c r="Q12" s="27">
        <f t="shared" si="5"/>
        <v>353987.59790951037</v>
      </c>
      <c r="R12" s="27">
        <f t="shared" si="6"/>
        <v>60662.18221091546</v>
      </c>
      <c r="S12" s="232">
        <f t="shared" si="1"/>
        <v>5023756.6466478771</v>
      </c>
      <c r="T12" s="234">
        <f t="shared" si="7"/>
        <v>1</v>
      </c>
      <c r="U12" s="138">
        <v>3</v>
      </c>
      <c r="V12" s="139">
        <f t="shared" si="2"/>
        <v>3</v>
      </c>
      <c r="W12" s="27">
        <f t="shared" si="8"/>
        <v>5185210.6192187602</v>
      </c>
      <c r="X12" s="27">
        <f t="shared" si="9"/>
        <v>30247.061945442765</v>
      </c>
      <c r="Y12" s="27">
        <f t="shared" si="10"/>
        <v>4307.0863979260612</v>
      </c>
      <c r="Z12" s="52">
        <f t="shared" si="3"/>
        <v>5180903.5328208338</v>
      </c>
    </row>
    <row r="13" spans="3:26" x14ac:dyDescent="0.3">
      <c r="C13" s="25" t="s">
        <v>59</v>
      </c>
      <c r="D13" s="5">
        <v>0.21</v>
      </c>
      <c r="E13" s="6"/>
      <c r="K13" s="6"/>
      <c r="M13" s="27"/>
      <c r="N13" s="138">
        <v>4</v>
      </c>
      <c r="O13" s="139">
        <f t="shared" si="0"/>
        <v>4</v>
      </c>
      <c r="P13" s="27">
        <f t="shared" si="4"/>
        <v>5023756.6466478771</v>
      </c>
      <c r="Q13" s="27">
        <f t="shared" si="5"/>
        <v>349602.32385256764</v>
      </c>
      <c r="R13" s="27">
        <f t="shared" si="6"/>
        <v>65047.45626785823</v>
      </c>
      <c r="S13" s="232">
        <f t="shared" si="1"/>
        <v>4958709.1903800191</v>
      </c>
      <c r="T13" s="234">
        <f t="shared" si="7"/>
        <v>1</v>
      </c>
      <c r="U13" s="138">
        <v>4</v>
      </c>
      <c r="V13" s="139">
        <f t="shared" si="2"/>
        <v>4</v>
      </c>
      <c r="W13" s="27">
        <f t="shared" si="8"/>
        <v>5180903.5328208338</v>
      </c>
      <c r="X13" s="27">
        <f t="shared" si="9"/>
        <v>30221.937274788197</v>
      </c>
      <c r="Y13" s="27">
        <f t="shared" si="10"/>
        <v>4332.2110685806301</v>
      </c>
      <c r="Z13" s="52">
        <f t="shared" si="3"/>
        <v>5176571.321752253</v>
      </c>
    </row>
    <row r="14" spans="3:26" x14ac:dyDescent="0.3">
      <c r="C14" s="25"/>
      <c r="E14" s="28"/>
      <c r="F14" s="28"/>
      <c r="G14" s="28"/>
      <c r="H14" s="28"/>
      <c r="I14" s="28"/>
      <c r="J14" s="28"/>
      <c r="K14" s="6"/>
      <c r="L14" s="28"/>
      <c r="M14" s="27"/>
      <c r="N14" s="138">
        <v>5</v>
      </c>
      <c r="O14" s="139">
        <f t="shared" si="0"/>
        <v>5</v>
      </c>
      <c r="P14" s="27">
        <f t="shared" si="4"/>
        <v>4958709.1903800191</v>
      </c>
      <c r="Q14" s="27">
        <f t="shared" si="5"/>
        <v>344900.03797947179</v>
      </c>
      <c r="R14" s="27">
        <f t="shared" si="6"/>
        <v>69749.742140954157</v>
      </c>
      <c r="S14" s="232">
        <f t="shared" si="1"/>
        <v>4888959.4482390648</v>
      </c>
      <c r="T14" s="234">
        <f t="shared" si="7"/>
        <v>1</v>
      </c>
      <c r="U14" s="138">
        <v>5</v>
      </c>
      <c r="V14" s="139">
        <f t="shared" si="2"/>
        <v>5</v>
      </c>
      <c r="W14" s="27">
        <f t="shared" si="8"/>
        <v>5176571.321752253</v>
      </c>
      <c r="X14" s="27">
        <f t="shared" si="9"/>
        <v>30196.666043554807</v>
      </c>
      <c r="Y14" s="27">
        <f t="shared" si="10"/>
        <v>4357.482299814018</v>
      </c>
      <c r="Z14" s="52">
        <f t="shared" si="3"/>
        <v>5172213.839452439</v>
      </c>
    </row>
    <row r="15" spans="3:26" x14ac:dyDescent="0.3">
      <c r="C15" s="25"/>
      <c r="E15" s="5"/>
      <c r="F15" s="5"/>
      <c r="G15" s="5"/>
      <c r="H15" s="5"/>
      <c r="I15" s="5"/>
      <c r="J15" s="5"/>
      <c r="K15" s="6"/>
      <c r="M15" s="27"/>
      <c r="N15" s="138">
        <v>6</v>
      </c>
      <c r="O15" s="139">
        <f t="shared" si="0"/>
        <v>6</v>
      </c>
      <c r="P15" s="27">
        <f t="shared" si="4"/>
        <v>4888959.4482390648</v>
      </c>
      <c r="Q15" s="27">
        <f t="shared" si="5"/>
        <v>339857.82348040061</v>
      </c>
      <c r="R15" s="27">
        <f t="shared" si="6"/>
        <v>74791.956640025324</v>
      </c>
      <c r="S15" s="232">
        <f t="shared" si="1"/>
        <v>4814167.4915990392</v>
      </c>
      <c r="T15" s="234">
        <f t="shared" si="7"/>
        <v>1</v>
      </c>
      <c r="U15" s="138">
        <v>6</v>
      </c>
      <c r="V15" s="139">
        <f t="shared" si="2"/>
        <v>6</v>
      </c>
      <c r="W15" s="27">
        <f t="shared" si="8"/>
        <v>5172213.839452439</v>
      </c>
      <c r="X15" s="27">
        <f t="shared" si="9"/>
        <v>30171.247396805891</v>
      </c>
      <c r="Y15" s="27">
        <f t="shared" si="10"/>
        <v>4382.9009465629333</v>
      </c>
      <c r="Z15" s="52">
        <f t="shared" si="3"/>
        <v>5167830.9385058759</v>
      </c>
    </row>
    <row r="16" spans="3:26" x14ac:dyDescent="0.3">
      <c r="C16" s="25"/>
      <c r="E16" s="5"/>
      <c r="F16" s="5"/>
      <c r="G16" s="5"/>
      <c r="H16" s="5"/>
      <c r="I16" s="5"/>
      <c r="J16" s="5"/>
      <c r="K16" s="6"/>
      <c r="M16" s="27"/>
      <c r="N16" s="138">
        <v>7</v>
      </c>
      <c r="O16" s="139">
        <f t="shared" si="0"/>
        <v>7</v>
      </c>
      <c r="P16" s="27">
        <f t="shared" si="4"/>
        <v>4814167.4915990392</v>
      </c>
      <c r="Q16" s="27">
        <f t="shared" si="5"/>
        <v>334451.10688749707</v>
      </c>
      <c r="R16" s="27">
        <f t="shared" si="6"/>
        <v>80198.673232928835</v>
      </c>
      <c r="S16" s="232">
        <f t="shared" si="1"/>
        <v>4733968.8183661103</v>
      </c>
      <c r="T16" s="234">
        <f t="shared" si="7"/>
        <v>1</v>
      </c>
      <c r="U16" s="138">
        <v>7</v>
      </c>
      <c r="V16" s="139">
        <f t="shared" si="2"/>
        <v>7</v>
      </c>
      <c r="W16" s="27">
        <f t="shared" si="8"/>
        <v>5167830.9385058759</v>
      </c>
      <c r="X16" s="27">
        <f t="shared" si="9"/>
        <v>30145.680474617613</v>
      </c>
      <c r="Y16" s="27">
        <f t="shared" si="10"/>
        <v>4408.4678687512151</v>
      </c>
      <c r="Z16" s="52">
        <f t="shared" si="3"/>
        <v>5163422.470637125</v>
      </c>
    </row>
    <row r="17" spans="3:26" x14ac:dyDescent="0.3">
      <c r="K17" s="6"/>
      <c r="L17" s="5"/>
      <c r="M17" s="27"/>
      <c r="N17" s="138">
        <v>8</v>
      </c>
      <c r="O17" s="139">
        <f t="shared" si="0"/>
        <v>8</v>
      </c>
      <c r="P17" s="27">
        <f t="shared" si="4"/>
        <v>4733968.8183661103</v>
      </c>
      <c r="Q17" s="27">
        <f t="shared" si="5"/>
        <v>328653.5383149258</v>
      </c>
      <c r="R17" s="27">
        <f t="shared" si="6"/>
        <v>85996.24180550006</v>
      </c>
      <c r="S17" s="232">
        <f t="shared" si="1"/>
        <v>4647972.57656061</v>
      </c>
      <c r="T17" s="234">
        <f t="shared" si="7"/>
        <v>1</v>
      </c>
      <c r="U17" s="138">
        <v>8</v>
      </c>
      <c r="V17" s="139">
        <f t="shared" si="2"/>
        <v>8</v>
      </c>
      <c r="W17" s="27">
        <f t="shared" si="8"/>
        <v>5163422.470637125</v>
      </c>
      <c r="X17" s="27">
        <f t="shared" si="9"/>
        <v>30119.964412049896</v>
      </c>
      <c r="Y17" s="27">
        <f t="shared" si="10"/>
        <v>4434.1839313189312</v>
      </c>
      <c r="Z17" s="52">
        <f t="shared" si="3"/>
        <v>5158988.2867058059</v>
      </c>
    </row>
    <row r="18" spans="3:26" x14ac:dyDescent="0.3">
      <c r="K18" s="6"/>
      <c r="L18" s="5"/>
      <c r="M18" s="27"/>
      <c r="N18" s="138">
        <v>9</v>
      </c>
      <c r="O18" s="139">
        <f t="shared" si="0"/>
        <v>9</v>
      </c>
      <c r="P18" s="27">
        <f t="shared" si="4"/>
        <v>4647972.57656061</v>
      </c>
      <c r="Q18" s="27">
        <f t="shared" si="5"/>
        <v>322436.86304147379</v>
      </c>
      <c r="R18" s="27">
        <f t="shared" si="6"/>
        <v>92212.917078952072</v>
      </c>
      <c r="S18" s="232">
        <f t="shared" si="1"/>
        <v>4555759.6594816577</v>
      </c>
      <c r="T18" s="234">
        <f t="shared" si="7"/>
        <v>1</v>
      </c>
      <c r="U18" s="138">
        <v>9</v>
      </c>
      <c r="V18" s="139">
        <f t="shared" si="2"/>
        <v>9</v>
      </c>
      <c r="W18" s="27">
        <f t="shared" si="8"/>
        <v>5158988.2867058059</v>
      </c>
      <c r="X18" s="27">
        <f t="shared" si="9"/>
        <v>30094.098339117201</v>
      </c>
      <c r="Y18" s="27">
        <f t="shared" si="10"/>
        <v>4460.0500042516251</v>
      </c>
      <c r="Z18" s="52">
        <f t="shared" si="3"/>
        <v>5154528.2367015546</v>
      </c>
    </row>
    <row r="19" spans="3:26" x14ac:dyDescent="0.3">
      <c r="C19" s="25"/>
      <c r="E19" s="5"/>
      <c r="K19" s="6"/>
      <c r="M19" s="27"/>
      <c r="N19" s="138">
        <v>10</v>
      </c>
      <c r="O19" s="139">
        <f t="shared" si="0"/>
        <v>10</v>
      </c>
      <c r="P19" s="27">
        <f t="shared" si="4"/>
        <v>4555759.6594816577</v>
      </c>
      <c r="Q19" s="27">
        <f t="shared" si="5"/>
        <v>315770.78380984708</v>
      </c>
      <c r="R19" s="27">
        <f t="shared" si="6"/>
        <v>98878.996310578863</v>
      </c>
      <c r="S19" s="232">
        <f t="shared" si="1"/>
        <v>4456880.663171079</v>
      </c>
      <c r="T19" s="234">
        <f t="shared" si="7"/>
        <v>1</v>
      </c>
      <c r="U19" s="138">
        <v>10</v>
      </c>
      <c r="V19" s="139">
        <f t="shared" si="2"/>
        <v>10</v>
      </c>
      <c r="W19" s="27">
        <f t="shared" si="8"/>
        <v>5154528.2367015546</v>
      </c>
      <c r="X19" s="27">
        <f t="shared" si="9"/>
        <v>30068.081380759068</v>
      </c>
      <c r="Y19" s="27">
        <f t="shared" si="10"/>
        <v>4486.0669626097597</v>
      </c>
      <c r="Z19" s="52">
        <f t="shared" si="3"/>
        <v>5150042.1697389446</v>
      </c>
    </row>
    <row r="20" spans="3:26" x14ac:dyDescent="0.3">
      <c r="C20" s="26" t="s">
        <v>55</v>
      </c>
      <c r="K20" s="6"/>
      <c r="M20" s="27"/>
      <c r="N20" s="138">
        <v>11</v>
      </c>
      <c r="O20" s="139">
        <f t="shared" si="0"/>
        <v>11</v>
      </c>
      <c r="P20" s="27">
        <f t="shared" si="4"/>
        <v>4456880.663171079</v>
      </c>
      <c r="Q20" s="27">
        <f t="shared" si="5"/>
        <v>308622.81317157188</v>
      </c>
      <c r="R20" s="27">
        <f t="shared" si="6"/>
        <v>106026.96694885405</v>
      </c>
      <c r="S20" s="232">
        <f t="shared" si="1"/>
        <v>4350853.6962222252</v>
      </c>
      <c r="T20" s="234">
        <f t="shared" si="7"/>
        <v>1</v>
      </c>
      <c r="U20" s="138">
        <v>11</v>
      </c>
      <c r="V20" s="139">
        <f t="shared" si="2"/>
        <v>11</v>
      </c>
      <c r="W20" s="27">
        <f t="shared" si="8"/>
        <v>5150042.1697389446</v>
      </c>
      <c r="X20" s="27">
        <f t="shared" si="9"/>
        <v>30041.912656810509</v>
      </c>
      <c r="Y20" s="27">
        <f t="shared" si="10"/>
        <v>4512.235686558317</v>
      </c>
      <c r="Z20" s="52">
        <f t="shared" si="3"/>
        <v>5145529.9340523863</v>
      </c>
    </row>
    <row r="21" spans="3:26" x14ac:dyDescent="0.3">
      <c r="C21" s="50" t="s">
        <v>51</v>
      </c>
      <c r="D21" s="297">
        <v>1150000</v>
      </c>
      <c r="E21" s="298"/>
      <c r="K21" s="6"/>
      <c r="M21" s="27"/>
      <c r="N21" s="138">
        <v>12</v>
      </c>
      <c r="O21" s="139">
        <f t="shared" si="0"/>
        <v>12</v>
      </c>
      <c r="P21" s="27">
        <f t="shared" si="4"/>
        <v>4350853.6962222252</v>
      </c>
      <c r="Q21" s="27">
        <f t="shared" si="5"/>
        <v>300958.11515789776</v>
      </c>
      <c r="R21" s="27">
        <f t="shared" si="6"/>
        <v>113691.66496252811</v>
      </c>
      <c r="S21" s="232">
        <f t="shared" si="1"/>
        <v>4237162.0312596969</v>
      </c>
      <c r="T21" s="234">
        <f t="shared" si="7"/>
        <v>1</v>
      </c>
      <c r="U21" s="138">
        <v>12</v>
      </c>
      <c r="V21" s="139">
        <f t="shared" si="2"/>
        <v>12</v>
      </c>
      <c r="W21" s="27">
        <f t="shared" si="8"/>
        <v>5145529.9340523863</v>
      </c>
      <c r="X21" s="27">
        <f t="shared" si="9"/>
        <v>30015.591281972254</v>
      </c>
      <c r="Y21" s="27">
        <f t="shared" si="10"/>
        <v>4538.5570613965729</v>
      </c>
      <c r="Z21" s="52">
        <f t="shared" si="3"/>
        <v>5140991.3769909898</v>
      </c>
    </row>
    <row r="22" spans="3:26" x14ac:dyDescent="0.3">
      <c r="C22" s="36" t="s">
        <v>52</v>
      </c>
      <c r="D22" s="299">
        <f>D4-D21</f>
        <v>5550000</v>
      </c>
      <c r="E22" s="300"/>
      <c r="K22" s="6"/>
      <c r="M22" s="27"/>
      <c r="N22" s="138">
        <v>13</v>
      </c>
      <c r="O22" s="139">
        <f t="shared" si="0"/>
        <v>13</v>
      </c>
      <c r="P22" s="27">
        <f t="shared" si="4"/>
        <v>4237162.0312596969</v>
      </c>
      <c r="Q22" s="27">
        <f t="shared" si="5"/>
        <v>292739.33550507657</v>
      </c>
      <c r="R22" s="27">
        <f t="shared" si="6"/>
        <v>121910.44461534935</v>
      </c>
      <c r="S22" s="232">
        <f t="shared" si="1"/>
        <v>4115251.5866443478</v>
      </c>
      <c r="T22" s="234">
        <f t="shared" si="7"/>
        <v>2</v>
      </c>
      <c r="U22" s="138">
        <v>13</v>
      </c>
      <c r="V22" s="139">
        <f t="shared" si="2"/>
        <v>13</v>
      </c>
      <c r="W22" s="27">
        <f t="shared" si="8"/>
        <v>5140991.3769909898</v>
      </c>
      <c r="X22" s="27">
        <f t="shared" si="9"/>
        <v>29989.116365780774</v>
      </c>
      <c r="Y22" s="27">
        <f t="shared" si="10"/>
        <v>4565.0319775880525</v>
      </c>
      <c r="Z22" s="52">
        <f t="shared" si="3"/>
        <v>5136426.3450134015</v>
      </c>
    </row>
    <row r="23" spans="3:26" x14ac:dyDescent="0.3">
      <c r="C23" s="36" t="s">
        <v>53</v>
      </c>
      <c r="D23" s="301">
        <v>27.5</v>
      </c>
      <c r="E23" s="302"/>
      <c r="K23" s="6"/>
      <c r="M23" s="27"/>
      <c r="N23" s="138">
        <v>14</v>
      </c>
      <c r="O23" s="139">
        <f t="shared" si="0"/>
        <v>14</v>
      </c>
      <c r="P23" s="27">
        <f t="shared" si="4"/>
        <v>4115251.5866443478</v>
      </c>
      <c r="Q23" s="27">
        <f t="shared" si="5"/>
        <v>283926.41960661334</v>
      </c>
      <c r="R23" s="27">
        <f t="shared" si="6"/>
        <v>130723.3605138126</v>
      </c>
      <c r="S23" s="232">
        <f t="shared" si="1"/>
        <v>3984528.2261305354</v>
      </c>
      <c r="T23" s="234">
        <f t="shared" si="7"/>
        <v>2</v>
      </c>
      <c r="U23" s="138">
        <v>14</v>
      </c>
      <c r="V23" s="139">
        <f t="shared" si="2"/>
        <v>14</v>
      </c>
      <c r="W23" s="27">
        <f t="shared" si="8"/>
        <v>5136426.3450134015</v>
      </c>
      <c r="X23" s="27">
        <f t="shared" si="9"/>
        <v>29962.487012578174</v>
      </c>
      <c r="Y23" s="27">
        <f t="shared" si="10"/>
        <v>4591.66133079065</v>
      </c>
      <c r="Z23" s="52">
        <f t="shared" si="3"/>
        <v>5131834.6836826112</v>
      </c>
    </row>
    <row r="24" spans="3:26" x14ac:dyDescent="0.3">
      <c r="C24" s="51" t="s">
        <v>54</v>
      </c>
      <c r="D24" s="303">
        <f>D22/D23</f>
        <v>201818.18181818182</v>
      </c>
      <c r="E24" s="304"/>
      <c r="K24" s="6"/>
      <c r="M24" s="27"/>
      <c r="N24" s="138">
        <v>15</v>
      </c>
      <c r="O24" s="139">
        <f t="shared" si="0"/>
        <v>15</v>
      </c>
      <c r="P24" s="27">
        <f t="shared" si="4"/>
        <v>3984528.2261305354</v>
      </c>
      <c r="Q24" s="27">
        <f t="shared" si="5"/>
        <v>274476.41730527097</v>
      </c>
      <c r="R24" s="27">
        <f t="shared" si="6"/>
        <v>140173.36281515492</v>
      </c>
      <c r="S24" s="232">
        <f t="shared" si="1"/>
        <v>3844354.8633153806</v>
      </c>
      <c r="T24" s="234">
        <f t="shared" si="7"/>
        <v>2</v>
      </c>
      <c r="U24" s="138">
        <v>15</v>
      </c>
      <c r="V24" s="139">
        <f t="shared" si="2"/>
        <v>15</v>
      </c>
      <c r="W24" s="27">
        <f t="shared" si="8"/>
        <v>5131834.6836826112</v>
      </c>
      <c r="X24" s="27">
        <f t="shared" si="9"/>
        <v>29935.702321481898</v>
      </c>
      <c r="Y24" s="27">
        <f t="shared" si="10"/>
        <v>4618.446021886929</v>
      </c>
      <c r="Z24" s="52">
        <f t="shared" si="3"/>
        <v>5127216.2376607247</v>
      </c>
    </row>
    <row r="25" spans="3:26" x14ac:dyDescent="0.3">
      <c r="K25" s="6"/>
      <c r="M25" s="27"/>
      <c r="N25" s="138">
        <v>16</v>
      </c>
      <c r="O25" s="139">
        <f t="shared" si="0"/>
        <v>16</v>
      </c>
      <c r="P25" s="27">
        <f t="shared" si="4"/>
        <v>3844354.8633153806</v>
      </c>
      <c r="Q25" s="27">
        <f t="shared" si="5"/>
        <v>264343.27357347292</v>
      </c>
      <c r="R25" s="27">
        <f t="shared" si="6"/>
        <v>150306.50654695297</v>
      </c>
      <c r="S25" s="232">
        <f t="shared" si="1"/>
        <v>3694048.3567684279</v>
      </c>
      <c r="T25" s="234">
        <f t="shared" si="7"/>
        <v>2</v>
      </c>
      <c r="U25" s="138">
        <v>16</v>
      </c>
      <c r="V25" s="139">
        <f t="shared" si="2"/>
        <v>16</v>
      </c>
      <c r="W25" s="27">
        <f t="shared" si="8"/>
        <v>5127216.2376607247</v>
      </c>
      <c r="X25" s="27">
        <f t="shared" si="9"/>
        <v>29908.761386354221</v>
      </c>
      <c r="Y25" s="27">
        <f t="shared" si="10"/>
        <v>4645.3869570146044</v>
      </c>
      <c r="Z25" s="52">
        <f t="shared" si="3"/>
        <v>5122570.8507037098</v>
      </c>
    </row>
    <row r="26" spans="3:26" x14ac:dyDescent="0.3">
      <c r="M26" s="27"/>
      <c r="N26" s="138">
        <v>17</v>
      </c>
      <c r="O26" s="139">
        <f t="shared" si="0"/>
        <v>17</v>
      </c>
      <c r="P26" s="27">
        <f t="shared" si="4"/>
        <v>3694048.3567684279</v>
      </c>
      <c r="Q26" s="27">
        <f t="shared" si="5"/>
        <v>253477.60406197541</v>
      </c>
      <c r="R26" s="27">
        <f t="shared" si="6"/>
        <v>161172.17605845048</v>
      </c>
      <c r="S26" s="232">
        <f t="shared" si="1"/>
        <v>3532876.1807099776</v>
      </c>
      <c r="T26" s="234">
        <f t="shared" si="7"/>
        <v>2</v>
      </c>
      <c r="U26" s="138">
        <v>17</v>
      </c>
      <c r="V26" s="139">
        <f t="shared" si="2"/>
        <v>17</v>
      </c>
      <c r="W26" s="27">
        <f t="shared" si="8"/>
        <v>5122570.8507037098</v>
      </c>
      <c r="X26" s="27">
        <f t="shared" si="9"/>
        <v>29881.663295771636</v>
      </c>
      <c r="Y26" s="27">
        <f t="shared" si="10"/>
        <v>4672.4850475971898</v>
      </c>
      <c r="Z26" s="52">
        <f t="shared" si="3"/>
        <v>5117898.3656561123</v>
      </c>
    </row>
    <row r="27" spans="3:26" x14ac:dyDescent="0.3">
      <c r="C27" s="25"/>
      <c r="F27" s="15"/>
      <c r="H27" s="15"/>
      <c r="I27" s="15"/>
      <c r="J27" s="15"/>
      <c r="K27" s="15"/>
      <c r="L27" s="15"/>
      <c r="M27" s="27"/>
      <c r="N27" s="138">
        <v>18</v>
      </c>
      <c r="O27" s="139">
        <f t="shared" si="0"/>
        <v>18</v>
      </c>
      <c r="P27" s="27">
        <f t="shared" si="4"/>
        <v>3532876.1807099776</v>
      </c>
      <c r="Q27" s="27">
        <f t="shared" si="5"/>
        <v>241826.45442293456</v>
      </c>
      <c r="R27" s="27">
        <f t="shared" si="6"/>
        <v>172823.32569749132</v>
      </c>
      <c r="S27" s="232">
        <f t="shared" si="1"/>
        <v>3360052.8550124862</v>
      </c>
      <c r="T27" s="234">
        <f t="shared" si="7"/>
        <v>2</v>
      </c>
      <c r="U27" s="138">
        <v>18</v>
      </c>
      <c r="V27" s="139">
        <f t="shared" si="2"/>
        <v>18</v>
      </c>
      <c r="W27" s="27">
        <f t="shared" si="8"/>
        <v>5117898.3656561123</v>
      </c>
      <c r="X27" s="27">
        <f t="shared" si="9"/>
        <v>29854.407132993987</v>
      </c>
      <c r="Y27" s="27">
        <f t="shared" si="10"/>
        <v>4699.7412103748393</v>
      </c>
      <c r="Z27" s="52">
        <f t="shared" si="3"/>
        <v>5113198.6244457373</v>
      </c>
    </row>
    <row r="28" spans="3:26" x14ac:dyDescent="0.3">
      <c r="C28" s="26" t="s">
        <v>84</v>
      </c>
      <c r="D28" s="14"/>
      <c r="E28" s="44">
        <v>1</v>
      </c>
      <c r="F28" s="44">
        <v>2</v>
      </c>
      <c r="G28" s="44">
        <v>3</v>
      </c>
      <c r="H28" s="44">
        <v>4</v>
      </c>
      <c r="I28" s="44">
        <v>5</v>
      </c>
      <c r="J28" s="44">
        <v>6</v>
      </c>
      <c r="K28" s="207">
        <v>7</v>
      </c>
      <c r="M28" s="27"/>
      <c r="N28" s="138">
        <v>19</v>
      </c>
      <c r="O28" s="139">
        <f t="shared" si="0"/>
        <v>19</v>
      </c>
      <c r="P28" s="27">
        <f t="shared" si="4"/>
        <v>3360052.8550124862</v>
      </c>
      <c r="Q28" s="27">
        <f t="shared" si="5"/>
        <v>229333.04223441935</v>
      </c>
      <c r="R28" s="27">
        <f t="shared" si="6"/>
        <v>185316.73788600657</v>
      </c>
      <c r="S28" s="232">
        <f t="shared" si="1"/>
        <v>3174736.1171264797</v>
      </c>
      <c r="T28" s="234">
        <f t="shared" si="7"/>
        <v>2</v>
      </c>
      <c r="U28" s="138">
        <v>19</v>
      </c>
      <c r="V28" s="139">
        <f t="shared" si="2"/>
        <v>19</v>
      </c>
      <c r="W28" s="27">
        <f t="shared" si="8"/>
        <v>5113198.6244457373</v>
      </c>
      <c r="X28" s="27">
        <f t="shared" si="9"/>
        <v>29826.991975933466</v>
      </c>
      <c r="Y28" s="27">
        <f t="shared" si="10"/>
        <v>4727.1563674353583</v>
      </c>
      <c r="Z28" s="52">
        <f t="shared" si="3"/>
        <v>5108471.4680783022</v>
      </c>
    </row>
    <row r="29" spans="3:26" x14ac:dyDescent="0.3">
      <c r="C29" s="215"/>
      <c r="D29" s="216"/>
      <c r="E29" s="22"/>
      <c r="F29" s="22"/>
      <c r="G29" s="22"/>
      <c r="H29" s="22"/>
      <c r="I29" s="22"/>
      <c r="J29" s="22"/>
      <c r="K29" s="217"/>
      <c r="M29" s="27"/>
      <c r="N29" s="138">
        <v>20</v>
      </c>
      <c r="O29" s="139">
        <f t="shared" si="0"/>
        <v>20</v>
      </c>
      <c r="P29" s="27">
        <f t="shared" si="4"/>
        <v>3174736.1171264797</v>
      </c>
      <c r="Q29" s="27">
        <f t="shared" si="5"/>
        <v>215936.48026862618</v>
      </c>
      <c r="R29" s="27">
        <f t="shared" si="6"/>
        <v>198713.29985179982</v>
      </c>
      <c r="S29" s="232">
        <f t="shared" si="1"/>
        <v>2976022.8172746799</v>
      </c>
      <c r="T29" s="234">
        <f t="shared" si="7"/>
        <v>2</v>
      </c>
      <c r="U29" s="138">
        <v>20</v>
      </c>
      <c r="V29" s="139">
        <f t="shared" si="2"/>
        <v>20</v>
      </c>
      <c r="W29" s="27">
        <f t="shared" si="8"/>
        <v>5108471.4680783022</v>
      </c>
      <c r="X29" s="27">
        <f t="shared" si="9"/>
        <v>29799.416897123428</v>
      </c>
      <c r="Y29" s="27">
        <f t="shared" si="10"/>
        <v>4754.7314462453978</v>
      </c>
      <c r="Z29" s="52">
        <f t="shared" si="3"/>
        <v>5103716.7366320565</v>
      </c>
    </row>
    <row r="30" spans="3:26" x14ac:dyDescent="0.3">
      <c r="C30" s="48" t="s">
        <v>31</v>
      </c>
      <c r="E30" s="305">
        <v>1</v>
      </c>
      <c r="F30" s="305"/>
      <c r="G30" s="313">
        <v>1</v>
      </c>
      <c r="H30" s="313"/>
      <c r="I30" s="16"/>
      <c r="J30" s="16"/>
      <c r="K30" s="19"/>
      <c r="M30" s="27"/>
      <c r="N30" s="138">
        <v>21</v>
      </c>
      <c r="O30" s="139">
        <f t="shared" si="0"/>
        <v>21</v>
      </c>
      <c r="P30" s="27">
        <f t="shared" si="4"/>
        <v>2976022.8172746799</v>
      </c>
      <c r="Q30" s="27">
        <f t="shared" si="5"/>
        <v>201571.47975513013</v>
      </c>
      <c r="R30" s="27">
        <f t="shared" si="6"/>
        <v>213078.30036529579</v>
      </c>
      <c r="S30" s="232">
        <f t="shared" si="1"/>
        <v>2762944.5169093842</v>
      </c>
      <c r="T30" s="234">
        <f t="shared" si="7"/>
        <v>2</v>
      </c>
      <c r="U30" s="138">
        <v>21</v>
      </c>
      <c r="V30" s="139">
        <f t="shared" si="2"/>
        <v>21</v>
      </c>
      <c r="W30" s="27">
        <f t="shared" si="8"/>
        <v>5103716.7366320565</v>
      </c>
      <c r="X30" s="27">
        <f t="shared" si="9"/>
        <v>29771.680963686998</v>
      </c>
      <c r="Y30" s="27">
        <f t="shared" si="10"/>
        <v>4782.4673796818288</v>
      </c>
      <c r="Z30" s="52">
        <f t="shared" si="3"/>
        <v>5098934.2692523748</v>
      </c>
    </row>
    <row r="31" spans="3:26" x14ac:dyDescent="0.3">
      <c r="C31" s="36" t="s">
        <v>32</v>
      </c>
      <c r="D31" s="10"/>
      <c r="E31" s="40">
        <f>$E$30*E102</f>
        <v>-35000</v>
      </c>
      <c r="F31" s="45"/>
      <c r="G31" s="45"/>
      <c r="H31" s="45"/>
      <c r="I31" s="45"/>
      <c r="J31" s="45"/>
      <c r="K31" s="202"/>
      <c r="M31" s="27"/>
      <c r="N31" s="138">
        <v>22</v>
      </c>
      <c r="O31" s="139">
        <f t="shared" si="0"/>
        <v>22</v>
      </c>
      <c r="P31" s="27">
        <f t="shared" si="4"/>
        <v>2762944.5169093842</v>
      </c>
      <c r="Q31" s="27">
        <f t="shared" si="5"/>
        <v>186168.03219301364</v>
      </c>
      <c r="R31" s="27">
        <f t="shared" si="6"/>
        <v>228481.7479274123</v>
      </c>
      <c r="S31" s="232">
        <f t="shared" si="1"/>
        <v>2534462.7689819718</v>
      </c>
      <c r="T31" s="234">
        <f t="shared" si="7"/>
        <v>2</v>
      </c>
      <c r="U31" s="138">
        <v>22</v>
      </c>
      <c r="V31" s="139">
        <f t="shared" si="2"/>
        <v>22</v>
      </c>
      <c r="W31" s="27">
        <f t="shared" si="8"/>
        <v>5098934.2692523748</v>
      </c>
      <c r="X31" s="27">
        <f t="shared" si="9"/>
        <v>29743.783237305521</v>
      </c>
      <c r="Y31" s="27">
        <f t="shared" si="10"/>
        <v>4810.3651060633065</v>
      </c>
      <c r="Z31" s="52">
        <f t="shared" si="3"/>
        <v>5094123.9041463118</v>
      </c>
    </row>
    <row r="32" spans="3:26" x14ac:dyDescent="0.3">
      <c r="C32" s="36" t="s">
        <v>33</v>
      </c>
      <c r="D32" s="11"/>
      <c r="E32" s="12"/>
      <c r="F32" s="40">
        <f>$E$30*F102</f>
        <v>-38010</v>
      </c>
      <c r="G32" s="45"/>
      <c r="H32" s="45"/>
      <c r="I32" s="45"/>
      <c r="J32" s="45"/>
      <c r="K32" s="202"/>
      <c r="M32" s="27"/>
      <c r="N32" s="138">
        <v>23</v>
      </c>
      <c r="O32" s="139">
        <f t="shared" si="0"/>
        <v>23</v>
      </c>
      <c r="P32" s="27">
        <f t="shared" si="4"/>
        <v>2534462.7689819718</v>
      </c>
      <c r="Q32" s="27">
        <f t="shared" si="5"/>
        <v>169651.06816116688</v>
      </c>
      <c r="R32" s="27">
        <f t="shared" si="6"/>
        <v>244998.711959259</v>
      </c>
      <c r="S32" s="232">
        <f t="shared" si="1"/>
        <v>2289464.0570227127</v>
      </c>
      <c r="T32" s="234">
        <f t="shared" si="7"/>
        <v>2</v>
      </c>
      <c r="U32" s="138">
        <v>23</v>
      </c>
      <c r="V32" s="139">
        <f t="shared" si="2"/>
        <v>23</v>
      </c>
      <c r="W32" s="27">
        <f t="shared" si="8"/>
        <v>5094123.9041463118</v>
      </c>
      <c r="X32" s="27">
        <f t="shared" si="9"/>
        <v>29715.722774186819</v>
      </c>
      <c r="Y32" s="27">
        <f t="shared" si="10"/>
        <v>4838.425569182009</v>
      </c>
      <c r="Z32" s="52">
        <f t="shared" si="3"/>
        <v>5089285.4785771295</v>
      </c>
    </row>
    <row r="33" spans="3:26" x14ac:dyDescent="0.3">
      <c r="C33" s="36" t="s">
        <v>34</v>
      </c>
      <c r="D33" s="11"/>
      <c r="E33" s="12"/>
      <c r="F33" s="45"/>
      <c r="G33" s="40">
        <f>$E$30*G102</f>
        <v>-41963.040000000001</v>
      </c>
      <c r="H33" s="45"/>
      <c r="I33" s="45"/>
      <c r="J33" s="45"/>
      <c r="K33" s="202"/>
      <c r="M33" s="27"/>
      <c r="N33" s="138">
        <v>24</v>
      </c>
      <c r="O33" s="139">
        <f t="shared" si="0"/>
        <v>24</v>
      </c>
      <c r="P33" s="27">
        <f t="shared" si="4"/>
        <v>2289464.0570227127</v>
      </c>
      <c r="Q33" s="27">
        <f t="shared" si="5"/>
        <v>151940.0914639585</v>
      </c>
      <c r="R33" s="27">
        <f t="shared" si="6"/>
        <v>262709.68865646742</v>
      </c>
      <c r="S33" s="232">
        <f t="shared" si="1"/>
        <v>2026754.3683662452</v>
      </c>
      <c r="T33" s="234">
        <f t="shared" si="7"/>
        <v>2</v>
      </c>
      <c r="U33" s="138">
        <v>24</v>
      </c>
      <c r="V33" s="139">
        <f t="shared" si="2"/>
        <v>24</v>
      </c>
      <c r="W33" s="27">
        <f t="shared" si="8"/>
        <v>5089285.4785771295</v>
      </c>
      <c r="X33" s="27">
        <f t="shared" si="9"/>
        <v>29687.498625033255</v>
      </c>
      <c r="Y33" s="27">
        <f t="shared" si="10"/>
        <v>4866.6497183355705</v>
      </c>
      <c r="Z33" s="52">
        <f t="shared" si="3"/>
        <v>5084418.8288587937</v>
      </c>
    </row>
    <row r="34" spans="3:26" x14ac:dyDescent="0.3">
      <c r="C34" s="36" t="s">
        <v>35</v>
      </c>
      <c r="D34" s="11"/>
      <c r="E34" s="12"/>
      <c r="F34" s="45"/>
      <c r="G34" s="45"/>
      <c r="H34" s="40">
        <f>$E$30*H102</f>
        <v>-37808.69904</v>
      </c>
      <c r="I34" s="45"/>
      <c r="J34" s="45"/>
      <c r="K34" s="202"/>
      <c r="M34" s="27"/>
      <c r="N34" s="138">
        <v>25</v>
      </c>
      <c r="O34" s="139">
        <f t="shared" si="0"/>
        <v>25</v>
      </c>
      <c r="P34" s="27">
        <f t="shared" si="4"/>
        <v>2026754.3683662452</v>
      </c>
      <c r="Q34" s="27">
        <f t="shared" si="5"/>
        <v>132948.78682926597</v>
      </c>
      <c r="R34" s="27">
        <f t="shared" si="6"/>
        <v>281700.99329115998</v>
      </c>
      <c r="S34" s="232">
        <f t="shared" si="1"/>
        <v>1745053.3750750851</v>
      </c>
      <c r="T34" s="234">
        <f t="shared" si="7"/>
        <v>3</v>
      </c>
      <c r="U34" s="138">
        <v>25</v>
      </c>
      <c r="V34" s="139">
        <f t="shared" si="2"/>
        <v>25</v>
      </c>
      <c r="W34" s="27">
        <f t="shared" si="8"/>
        <v>5084418.8288587937</v>
      </c>
      <c r="X34" s="27">
        <f t="shared" si="9"/>
        <v>29659.109835009629</v>
      </c>
      <c r="Y34" s="27">
        <f t="shared" si="10"/>
        <v>4895.0385083591955</v>
      </c>
      <c r="Z34" s="52">
        <f t="shared" si="3"/>
        <v>5079523.7903504344</v>
      </c>
    </row>
    <row r="35" spans="3:26" x14ac:dyDescent="0.3">
      <c r="C35" s="36" t="s">
        <v>36</v>
      </c>
      <c r="D35" s="11"/>
      <c r="E35" s="12"/>
      <c r="F35" s="45"/>
      <c r="G35" s="45"/>
      <c r="H35" s="45"/>
      <c r="I35" s="40">
        <f>$E$30*I102</f>
        <v>-34027.829136</v>
      </c>
      <c r="J35" s="45"/>
      <c r="K35" s="202"/>
      <c r="M35" s="27"/>
      <c r="N35" s="138">
        <v>26</v>
      </c>
      <c r="O35" s="139">
        <f t="shared" si="0"/>
        <v>26</v>
      </c>
      <c r="P35" s="27">
        <f t="shared" si="4"/>
        <v>1745053.3750750851</v>
      </c>
      <c r="Q35" s="27">
        <f t="shared" si="5"/>
        <v>112584.59924696613</v>
      </c>
      <c r="R35" s="27">
        <f t="shared" si="6"/>
        <v>302065.18087345973</v>
      </c>
      <c r="S35" s="232">
        <f t="shared" si="1"/>
        <v>1442988.1942016254</v>
      </c>
      <c r="T35" s="234">
        <f t="shared" si="7"/>
        <v>3</v>
      </c>
      <c r="U35" s="138">
        <v>26</v>
      </c>
      <c r="V35" s="139">
        <f t="shared" si="2"/>
        <v>26</v>
      </c>
      <c r="W35" s="27">
        <f t="shared" si="8"/>
        <v>5079523.7903504344</v>
      </c>
      <c r="X35" s="27">
        <f t="shared" si="9"/>
        <v>29630.555443710869</v>
      </c>
      <c r="Y35" s="27">
        <f t="shared" si="10"/>
        <v>4923.5928996579578</v>
      </c>
      <c r="Z35" s="52">
        <f t="shared" si="3"/>
        <v>5074600.1974507766</v>
      </c>
    </row>
    <row r="36" spans="3:26" x14ac:dyDescent="0.3">
      <c r="C36" s="36" t="s">
        <v>37</v>
      </c>
      <c r="D36" s="11"/>
      <c r="E36" s="12"/>
      <c r="F36" s="45"/>
      <c r="G36" s="45"/>
      <c r="H36" s="45"/>
      <c r="I36" s="45"/>
      <c r="J36" s="40">
        <f>$E$30*J102</f>
        <v>-31237.547146848003</v>
      </c>
      <c r="K36" s="202"/>
      <c r="M36" s="27"/>
      <c r="N36" s="138">
        <v>27</v>
      </c>
      <c r="O36" s="139">
        <f t="shared" si="0"/>
        <v>27</v>
      </c>
      <c r="P36" s="27">
        <f t="shared" si="4"/>
        <v>1442988.1942016254</v>
      </c>
      <c r="Q36" s="27">
        <f t="shared" si="5"/>
        <v>90748.28289777023</v>
      </c>
      <c r="R36" s="27">
        <f t="shared" si="6"/>
        <v>323901.49722265569</v>
      </c>
      <c r="S36" s="232">
        <f t="shared" si="1"/>
        <v>1119086.6969789697</v>
      </c>
      <c r="T36" s="234">
        <f t="shared" si="7"/>
        <v>3</v>
      </c>
      <c r="U36" s="138">
        <v>27</v>
      </c>
      <c r="V36" s="139">
        <f t="shared" si="2"/>
        <v>27</v>
      </c>
      <c r="W36" s="27">
        <f t="shared" si="8"/>
        <v>5074600.1974507766</v>
      </c>
      <c r="X36" s="27">
        <f t="shared" si="9"/>
        <v>29601.83448512953</v>
      </c>
      <c r="Y36" s="27">
        <f t="shared" si="10"/>
        <v>4952.3138582392958</v>
      </c>
      <c r="Z36" s="52">
        <f t="shared" si="3"/>
        <v>5069647.8835925376</v>
      </c>
    </row>
    <row r="37" spans="3:26" x14ac:dyDescent="0.3">
      <c r="C37" s="36" t="s">
        <v>38</v>
      </c>
      <c r="D37" s="11"/>
      <c r="E37" s="13"/>
      <c r="F37" s="46"/>
      <c r="G37" s="46"/>
      <c r="H37" s="46"/>
      <c r="I37" s="46"/>
      <c r="J37" s="46"/>
      <c r="K37" s="47">
        <f>$E$30*K102</f>
        <v>-28707.305827953314</v>
      </c>
      <c r="M37" s="27"/>
      <c r="N37" s="138">
        <v>28</v>
      </c>
      <c r="O37" s="139">
        <f t="shared" si="0"/>
        <v>28</v>
      </c>
      <c r="P37" s="27">
        <f t="shared" si="4"/>
        <v>1119086.6969789697</v>
      </c>
      <c r="Q37" s="27">
        <f t="shared" si="5"/>
        <v>67333.417474088696</v>
      </c>
      <c r="R37" s="27">
        <f t="shared" si="6"/>
        <v>347316.36264633725</v>
      </c>
      <c r="S37" s="232">
        <f t="shared" si="1"/>
        <v>771770.33433263248</v>
      </c>
      <c r="T37" s="234">
        <f t="shared" si="7"/>
        <v>3</v>
      </c>
      <c r="U37" s="138">
        <v>28</v>
      </c>
      <c r="V37" s="139">
        <f t="shared" si="2"/>
        <v>28</v>
      </c>
      <c r="W37" s="27">
        <f t="shared" si="8"/>
        <v>5069647.8835925376</v>
      </c>
      <c r="X37" s="27">
        <f t="shared" si="9"/>
        <v>29572.945987623134</v>
      </c>
      <c r="Y37" s="27">
        <f t="shared" si="10"/>
        <v>4981.2023557456914</v>
      </c>
      <c r="Z37" s="52">
        <f t="shared" si="3"/>
        <v>5064666.6812367924</v>
      </c>
    </row>
    <row r="38" spans="3:26" x14ac:dyDescent="0.3">
      <c r="C38" s="48" t="s">
        <v>26</v>
      </c>
      <c r="E38" s="38">
        <f>SUM(E31:E37)</f>
        <v>-35000</v>
      </c>
      <c r="F38" s="38">
        <f t="shared" ref="F38:K38" si="11">SUM(F31:F37)</f>
        <v>-38010</v>
      </c>
      <c r="G38" s="38">
        <f t="shared" si="11"/>
        <v>-41963.040000000001</v>
      </c>
      <c r="H38" s="38">
        <f t="shared" si="11"/>
        <v>-37808.69904</v>
      </c>
      <c r="I38" s="38">
        <f t="shared" si="11"/>
        <v>-34027.829136</v>
      </c>
      <c r="J38" s="38">
        <f t="shared" si="11"/>
        <v>-31237.547146848003</v>
      </c>
      <c r="K38" s="39">
        <f t="shared" si="11"/>
        <v>-28707.305827953314</v>
      </c>
      <c r="M38" s="27"/>
      <c r="N38" s="138">
        <v>29</v>
      </c>
      <c r="O38" s="139">
        <f t="shared" si="0"/>
        <v>29</v>
      </c>
      <c r="P38" s="27">
        <f t="shared" si="4"/>
        <v>771770.33433263248</v>
      </c>
      <c r="Q38" s="27">
        <f t="shared" si="5"/>
        <v>42225.889535691284</v>
      </c>
      <c r="R38" s="27">
        <f t="shared" si="6"/>
        <v>372423.89058473462</v>
      </c>
      <c r="S38" s="232">
        <f t="shared" si="1"/>
        <v>399346.44374789787</v>
      </c>
      <c r="T38" s="234">
        <f t="shared" si="7"/>
        <v>3</v>
      </c>
      <c r="U38" s="138">
        <v>29</v>
      </c>
      <c r="V38" s="139">
        <f t="shared" si="2"/>
        <v>29</v>
      </c>
      <c r="W38" s="27">
        <f t="shared" si="8"/>
        <v>5064666.6812367924</v>
      </c>
      <c r="X38" s="27">
        <f t="shared" si="9"/>
        <v>29543.888973881287</v>
      </c>
      <c r="Y38" s="27">
        <f t="shared" si="10"/>
        <v>5010.2593694875404</v>
      </c>
      <c r="Z38" s="52">
        <f t="shared" si="3"/>
        <v>5059656.4218673045</v>
      </c>
    </row>
    <row r="39" spans="3:26" x14ac:dyDescent="0.3">
      <c r="C39" s="35"/>
      <c r="E39" s="17"/>
      <c r="F39" s="17"/>
      <c r="G39" s="17"/>
      <c r="H39" s="17"/>
      <c r="I39" s="17"/>
      <c r="J39" s="17"/>
      <c r="K39" s="20"/>
      <c r="M39" s="27"/>
      <c r="N39" s="140">
        <v>30</v>
      </c>
      <c r="O39" s="141">
        <f t="shared" si="0"/>
        <v>30</v>
      </c>
      <c r="P39" s="34">
        <f t="shared" si="4"/>
        <v>399346.44374789787</v>
      </c>
      <c r="Q39" s="34">
        <f t="shared" si="5"/>
        <v>15303.336372526952</v>
      </c>
      <c r="R39" s="34">
        <f t="shared" si="6"/>
        <v>399346.44374789891</v>
      </c>
      <c r="S39" s="233">
        <f t="shared" si="1"/>
        <v>-1.0477378964424133E-9</v>
      </c>
      <c r="T39" s="234">
        <f t="shared" si="7"/>
        <v>3</v>
      </c>
      <c r="U39" s="138">
        <v>30</v>
      </c>
      <c r="V39" s="139">
        <f t="shared" si="2"/>
        <v>30</v>
      </c>
      <c r="W39" s="27">
        <f t="shared" si="8"/>
        <v>5059656.4218673045</v>
      </c>
      <c r="X39" s="27">
        <f t="shared" si="9"/>
        <v>29514.662460892607</v>
      </c>
      <c r="Y39" s="27">
        <f t="shared" si="10"/>
        <v>5039.4858824762186</v>
      </c>
      <c r="Z39" s="52">
        <f t="shared" si="3"/>
        <v>5054616.9359848285</v>
      </c>
    </row>
    <row r="40" spans="3:26" ht="14.5" x14ac:dyDescent="0.35">
      <c r="C40" s="48" t="s">
        <v>27</v>
      </c>
      <c r="E40" s="314">
        <v>7</v>
      </c>
      <c r="F40" s="314"/>
      <c r="G40" s="314"/>
      <c r="H40" s="314"/>
      <c r="I40" s="16"/>
      <c r="J40" s="16"/>
      <c r="K40" s="19"/>
      <c r="N40"/>
      <c r="O40"/>
      <c r="P40"/>
      <c r="Q40"/>
      <c r="R40"/>
      <c r="S40"/>
      <c r="T40" s="234">
        <f t="shared" si="7"/>
        <v>3</v>
      </c>
      <c r="U40" s="138">
        <v>31</v>
      </c>
      <c r="V40" s="139">
        <f t="shared" si="2"/>
        <v>31</v>
      </c>
      <c r="W40" s="27">
        <f t="shared" si="8"/>
        <v>5054616.9359848285</v>
      </c>
      <c r="X40" s="27">
        <f t="shared" si="9"/>
        <v>29485.265459911498</v>
      </c>
      <c r="Y40" s="27">
        <f t="shared" si="10"/>
        <v>5068.8828834573296</v>
      </c>
      <c r="Z40" s="52">
        <f t="shared" si="3"/>
        <v>5049548.053101371</v>
      </c>
    </row>
    <row r="41" spans="3:26" ht="11.5" customHeight="1" x14ac:dyDescent="0.35">
      <c r="C41" s="36" t="s">
        <v>64</v>
      </c>
      <c r="E41" s="40">
        <f>$E$106/$E$40</f>
        <v>-10752</v>
      </c>
      <c r="F41" s="40">
        <f t="shared" ref="F41:K41" si="12">$E$106/$E$40</f>
        <v>-10752</v>
      </c>
      <c r="G41" s="40">
        <f t="shared" si="12"/>
        <v>-10752</v>
      </c>
      <c r="H41" s="40">
        <f t="shared" si="12"/>
        <v>-10752</v>
      </c>
      <c r="I41" s="40">
        <f t="shared" si="12"/>
        <v>-10752</v>
      </c>
      <c r="J41" s="40">
        <f t="shared" si="12"/>
        <v>-10752</v>
      </c>
      <c r="K41" s="41">
        <f t="shared" si="12"/>
        <v>-10752</v>
      </c>
      <c r="N41"/>
      <c r="O41"/>
      <c r="P41"/>
      <c r="Q41"/>
      <c r="R41"/>
      <c r="S41"/>
      <c r="T41" s="234">
        <f t="shared" si="7"/>
        <v>3</v>
      </c>
      <c r="U41" s="138">
        <v>32</v>
      </c>
      <c r="V41" s="139">
        <f t="shared" si="2"/>
        <v>32</v>
      </c>
      <c r="W41" s="27">
        <f t="shared" si="8"/>
        <v>5049548.053101371</v>
      </c>
      <c r="X41" s="27">
        <f t="shared" si="9"/>
        <v>29455.696976424664</v>
      </c>
      <c r="Y41" s="27">
        <f t="shared" si="10"/>
        <v>5098.4513669441631</v>
      </c>
      <c r="Z41" s="52">
        <f t="shared" si="3"/>
        <v>5044449.6017344268</v>
      </c>
    </row>
    <row r="42" spans="3:26" ht="11.5" customHeight="1" x14ac:dyDescent="0.35">
      <c r="C42" s="36" t="s">
        <v>65</v>
      </c>
      <c r="E42" s="12"/>
      <c r="F42" s="40">
        <f>$F$106/$E$40</f>
        <v>-9795.0720000000001</v>
      </c>
      <c r="G42" s="40">
        <f t="shared" ref="G42:K42" si="13">$F$106/$E$40</f>
        <v>-9795.0720000000001</v>
      </c>
      <c r="H42" s="40">
        <f t="shared" si="13"/>
        <v>-9795.0720000000001</v>
      </c>
      <c r="I42" s="40">
        <f t="shared" si="13"/>
        <v>-9795.0720000000001</v>
      </c>
      <c r="J42" s="40">
        <f t="shared" si="13"/>
        <v>-9795.0720000000001</v>
      </c>
      <c r="K42" s="41">
        <f t="shared" si="13"/>
        <v>-9795.0720000000001</v>
      </c>
      <c r="N42"/>
      <c r="O42"/>
      <c r="P42"/>
      <c r="Q42"/>
      <c r="R42"/>
      <c r="S42"/>
      <c r="T42" s="234">
        <f t="shared" si="7"/>
        <v>3</v>
      </c>
      <c r="U42" s="138">
        <v>33</v>
      </c>
      <c r="V42" s="139">
        <f t="shared" si="2"/>
        <v>33</v>
      </c>
      <c r="W42" s="27">
        <f t="shared" si="8"/>
        <v>5044449.6017344268</v>
      </c>
      <c r="X42" s="27">
        <f t="shared" si="9"/>
        <v>29425.956010117487</v>
      </c>
      <c r="Y42" s="27">
        <f t="shared" si="10"/>
        <v>5128.1923332513388</v>
      </c>
      <c r="Z42" s="52">
        <f t="shared" si="3"/>
        <v>5039321.4094011756</v>
      </c>
    </row>
    <row r="43" spans="3:26" ht="11.5" customHeight="1" x14ac:dyDescent="0.35">
      <c r="C43" s="36" t="s">
        <v>66</v>
      </c>
      <c r="E43" s="12"/>
      <c r="F43" s="45"/>
      <c r="G43" s="40">
        <f>$G$106/$E$40</f>
        <v>-10627.653120000001</v>
      </c>
      <c r="H43" s="40">
        <f t="shared" ref="H43:K43" si="14">$G$106/$E$40</f>
        <v>-10627.653120000001</v>
      </c>
      <c r="I43" s="40">
        <f t="shared" si="14"/>
        <v>-10627.653120000001</v>
      </c>
      <c r="J43" s="40">
        <f t="shared" si="14"/>
        <v>-10627.653120000001</v>
      </c>
      <c r="K43" s="41">
        <f t="shared" si="14"/>
        <v>-10627.653120000001</v>
      </c>
      <c r="N43"/>
      <c r="O43"/>
      <c r="P43"/>
      <c r="Q43"/>
      <c r="R43"/>
      <c r="S43"/>
      <c r="T43" s="234">
        <f t="shared" si="7"/>
        <v>3</v>
      </c>
      <c r="U43" s="138">
        <v>34</v>
      </c>
      <c r="V43" s="139">
        <f t="shared" si="2"/>
        <v>34</v>
      </c>
      <c r="W43" s="27">
        <f t="shared" si="8"/>
        <v>5039321.4094011756</v>
      </c>
      <c r="X43" s="27">
        <f t="shared" si="9"/>
        <v>29396.041554840187</v>
      </c>
      <c r="Y43" s="27">
        <f t="shared" si="10"/>
        <v>5158.1067885286375</v>
      </c>
      <c r="Z43" s="52">
        <f t="shared" si="3"/>
        <v>5034163.3026126465</v>
      </c>
    </row>
    <row r="44" spans="3:26" ht="11.5" customHeight="1" x14ac:dyDescent="0.35">
      <c r="C44" s="36" t="s">
        <v>67</v>
      </c>
      <c r="E44" s="12"/>
      <c r="F44" s="45"/>
      <c r="G44" s="45"/>
      <c r="H44" s="40">
        <f>$H$106/$E$40</f>
        <v>-11010.248632320001</v>
      </c>
      <c r="I44" s="40">
        <f t="shared" ref="I44:K44" si="15">$H$106/$E$40</f>
        <v>-11010.248632320001</v>
      </c>
      <c r="J44" s="40">
        <f t="shared" si="15"/>
        <v>-11010.248632320001</v>
      </c>
      <c r="K44" s="41">
        <f t="shared" si="15"/>
        <v>-11010.248632320001</v>
      </c>
      <c r="N44"/>
      <c r="O44"/>
      <c r="P44"/>
      <c r="Q44"/>
      <c r="R44"/>
      <c r="S44"/>
      <c r="T44" s="234">
        <f t="shared" si="7"/>
        <v>3</v>
      </c>
      <c r="U44" s="138">
        <v>35</v>
      </c>
      <c r="V44" s="139">
        <f t="shared" si="2"/>
        <v>35</v>
      </c>
      <c r="W44" s="27">
        <f t="shared" si="8"/>
        <v>5034163.3026126465</v>
      </c>
      <c r="X44" s="27">
        <f t="shared" si="9"/>
        <v>29365.952598573771</v>
      </c>
      <c r="Y44" s="27">
        <f t="shared" si="10"/>
        <v>5188.1957447950545</v>
      </c>
      <c r="Z44" s="52">
        <f t="shared" si="3"/>
        <v>5028975.1068678517</v>
      </c>
    </row>
    <row r="45" spans="3:26" ht="11.5" customHeight="1" x14ac:dyDescent="0.35">
      <c r="C45" s="36" t="s">
        <v>68</v>
      </c>
      <c r="E45" s="12"/>
      <c r="F45" s="45"/>
      <c r="G45" s="45"/>
      <c r="H45" s="45"/>
      <c r="I45" s="40">
        <f>$I$106/$E$40</f>
        <v>-13157.247115622402</v>
      </c>
      <c r="J45" s="40">
        <f t="shared" ref="J45:K45" si="16">$I$106/$E$40</f>
        <v>-13157.247115622402</v>
      </c>
      <c r="K45" s="41">
        <f t="shared" si="16"/>
        <v>-13157.247115622402</v>
      </c>
      <c r="N45"/>
      <c r="O45"/>
      <c r="P45"/>
      <c r="Q45"/>
      <c r="R45"/>
      <c r="S45"/>
      <c r="T45" s="234">
        <f t="shared" si="7"/>
        <v>3</v>
      </c>
      <c r="U45" s="138">
        <v>36</v>
      </c>
      <c r="V45" s="139">
        <f t="shared" si="2"/>
        <v>36</v>
      </c>
      <c r="W45" s="27">
        <f t="shared" si="8"/>
        <v>5028975.1068678517</v>
      </c>
      <c r="X45" s="27">
        <f t="shared" si="9"/>
        <v>29335.688123395797</v>
      </c>
      <c r="Y45" s="27">
        <f t="shared" si="10"/>
        <v>5218.4602199730271</v>
      </c>
      <c r="Z45" s="52">
        <f t="shared" si="3"/>
        <v>5023756.6466478789</v>
      </c>
    </row>
    <row r="46" spans="3:26" ht="11.5" customHeight="1" x14ac:dyDescent="0.35">
      <c r="C46" s="36" t="s">
        <v>69</v>
      </c>
      <c r="E46" s="12"/>
      <c r="F46" s="45"/>
      <c r="G46" s="45"/>
      <c r="H46" s="45"/>
      <c r="I46" s="45"/>
      <c r="J46" s="40">
        <f>$J$106/$E$40</f>
        <v>-10275.809997301096</v>
      </c>
      <c r="K46" s="41">
        <f t="shared" ref="K46" si="17">$J$106/$E$40</f>
        <v>-10275.809997301096</v>
      </c>
      <c r="N46"/>
      <c r="O46"/>
      <c r="P46"/>
      <c r="Q46"/>
      <c r="R46"/>
      <c r="S46"/>
      <c r="T46" s="234">
        <f t="shared" si="7"/>
        <v>4</v>
      </c>
      <c r="U46" s="138">
        <v>37</v>
      </c>
      <c r="V46" s="139">
        <f t="shared" si="2"/>
        <v>37</v>
      </c>
      <c r="W46" s="27">
        <f t="shared" si="8"/>
        <v>5023756.6466478789</v>
      </c>
      <c r="X46" s="27">
        <f t="shared" si="9"/>
        <v>29305.24710544596</v>
      </c>
      <c r="Y46" s="27">
        <f t="shared" si="10"/>
        <v>5248.9012379228679</v>
      </c>
      <c r="Z46" s="52">
        <f t="shared" si="3"/>
        <v>5018507.7454099562</v>
      </c>
    </row>
    <row r="47" spans="3:26" ht="11.5" customHeight="1" x14ac:dyDescent="0.35">
      <c r="C47" s="36" t="s">
        <v>70</v>
      </c>
      <c r="E47" s="13"/>
      <c r="F47" s="46"/>
      <c r="G47" s="46"/>
      <c r="H47" s="46"/>
      <c r="I47" s="46"/>
      <c r="J47" s="46"/>
      <c r="K47" s="47">
        <f>$K$106/$E$40</f>
        <v>-10029.19055736587</v>
      </c>
      <c r="N47"/>
      <c r="O47"/>
      <c r="P47"/>
      <c r="Q47"/>
      <c r="R47"/>
      <c r="S47"/>
      <c r="T47" s="234">
        <f t="shared" si="7"/>
        <v>4</v>
      </c>
      <c r="U47" s="138">
        <v>38</v>
      </c>
      <c r="V47" s="139">
        <f t="shared" si="2"/>
        <v>38</v>
      </c>
      <c r="W47" s="27">
        <f t="shared" si="8"/>
        <v>5018507.7454099562</v>
      </c>
      <c r="X47" s="27">
        <f t="shared" si="9"/>
        <v>29274.628514891407</v>
      </c>
      <c r="Y47" s="27">
        <f t="shared" si="10"/>
        <v>5279.5198284774197</v>
      </c>
      <c r="Z47" s="52">
        <f t="shared" si="3"/>
        <v>5013228.2255814783</v>
      </c>
    </row>
    <row r="48" spans="3:26" ht="11.5" customHeight="1" x14ac:dyDescent="0.35">
      <c r="C48" s="48" t="s">
        <v>71</v>
      </c>
      <c r="E48" s="38">
        <f>SUM(E41:E47)</f>
        <v>-10752</v>
      </c>
      <c r="F48" s="38">
        <f t="shared" ref="F48:K48" si="18">SUM(F41:F47)</f>
        <v>-20547.072</v>
      </c>
      <c r="G48" s="38">
        <f t="shared" si="18"/>
        <v>-31174.725120000003</v>
      </c>
      <c r="H48" s="38">
        <f t="shared" si="18"/>
        <v>-42184.973752320002</v>
      </c>
      <c r="I48" s="38">
        <f t="shared" si="18"/>
        <v>-55342.220867942407</v>
      </c>
      <c r="J48" s="38">
        <f t="shared" si="18"/>
        <v>-65618.030865243505</v>
      </c>
      <c r="K48" s="39">
        <f t="shared" si="18"/>
        <v>-75647.221422609378</v>
      </c>
      <c r="N48"/>
      <c r="O48"/>
      <c r="P48"/>
      <c r="Q48"/>
      <c r="R48"/>
      <c r="S48"/>
      <c r="T48" s="234">
        <f t="shared" si="7"/>
        <v>4</v>
      </c>
      <c r="U48" s="138">
        <v>39</v>
      </c>
      <c r="V48" s="139">
        <f t="shared" si="2"/>
        <v>39</v>
      </c>
      <c r="W48" s="27">
        <f t="shared" si="8"/>
        <v>5013228.2255814783</v>
      </c>
      <c r="X48" s="27">
        <f t="shared" si="9"/>
        <v>29243.831315891955</v>
      </c>
      <c r="Y48" s="27">
        <f t="shared" si="10"/>
        <v>5310.3170274768709</v>
      </c>
      <c r="Z48" s="52">
        <f t="shared" si="3"/>
        <v>5007917.9085540017</v>
      </c>
    </row>
    <row r="49" spans="3:26" ht="11.5" customHeight="1" x14ac:dyDescent="0.35">
      <c r="C49" s="37"/>
      <c r="E49" s="40"/>
      <c r="F49" s="40"/>
      <c r="G49" s="40"/>
      <c r="H49" s="40"/>
      <c r="I49" s="40"/>
      <c r="J49" s="40"/>
      <c r="K49" s="41"/>
      <c r="N49"/>
      <c r="O49"/>
      <c r="P49"/>
      <c r="Q49"/>
      <c r="R49"/>
      <c r="S49"/>
      <c r="T49" s="234">
        <f t="shared" si="7"/>
        <v>4</v>
      </c>
      <c r="U49" s="138">
        <v>40</v>
      </c>
      <c r="V49" s="139">
        <f t="shared" si="2"/>
        <v>40</v>
      </c>
      <c r="W49" s="27">
        <f t="shared" si="8"/>
        <v>5007917.9085540017</v>
      </c>
      <c r="X49" s="27">
        <f t="shared" si="9"/>
        <v>29212.854466565008</v>
      </c>
      <c r="Y49" s="27">
        <f t="shared" si="10"/>
        <v>5341.2938768038184</v>
      </c>
      <c r="Z49" s="52">
        <f t="shared" si="3"/>
        <v>5002576.6146771982</v>
      </c>
    </row>
    <row r="50" spans="3:26" ht="11.5" customHeight="1" x14ac:dyDescent="0.35">
      <c r="C50" s="49" t="s">
        <v>28</v>
      </c>
      <c r="D50" s="21"/>
      <c r="E50" s="42">
        <f>E38+E48</f>
        <v>-45752</v>
      </c>
      <c r="F50" s="42">
        <f t="shared" ref="F50:K50" si="19">F38+F48</f>
        <v>-58557.072</v>
      </c>
      <c r="G50" s="42">
        <f t="shared" si="19"/>
        <v>-73137.765119999996</v>
      </c>
      <c r="H50" s="42">
        <f t="shared" si="19"/>
        <v>-79993.672792319994</v>
      </c>
      <c r="I50" s="42">
        <f t="shared" si="19"/>
        <v>-89370.050003942408</v>
      </c>
      <c r="J50" s="42">
        <f t="shared" si="19"/>
        <v>-96855.578012091515</v>
      </c>
      <c r="K50" s="43">
        <f t="shared" si="19"/>
        <v>-104354.52725056269</v>
      </c>
      <c r="N50"/>
      <c r="O50"/>
      <c r="P50"/>
      <c r="Q50"/>
      <c r="R50"/>
      <c r="S50"/>
      <c r="T50" s="234">
        <f t="shared" si="7"/>
        <v>4</v>
      </c>
      <c r="U50" s="138">
        <v>41</v>
      </c>
      <c r="V50" s="139">
        <f t="shared" si="2"/>
        <v>41</v>
      </c>
      <c r="W50" s="27">
        <f t="shared" si="8"/>
        <v>5002576.6146771982</v>
      </c>
      <c r="X50" s="27">
        <f t="shared" si="9"/>
        <v>29181.696918950318</v>
      </c>
      <c r="Y50" s="27">
        <f t="shared" si="10"/>
        <v>5372.4514244185084</v>
      </c>
      <c r="Z50" s="52">
        <f t="shared" si="3"/>
        <v>4997204.1632527793</v>
      </c>
    </row>
    <row r="51" spans="3:26" x14ac:dyDescent="0.3">
      <c r="C51" s="25"/>
      <c r="T51" s="234">
        <f t="shared" si="7"/>
        <v>4</v>
      </c>
      <c r="U51" s="138">
        <v>42</v>
      </c>
      <c r="V51" s="139">
        <f t="shared" si="2"/>
        <v>42</v>
      </c>
      <c r="W51" s="27">
        <f t="shared" si="8"/>
        <v>4997204.1632527793</v>
      </c>
      <c r="X51" s="27">
        <f t="shared" si="9"/>
        <v>29150.357618974544</v>
      </c>
      <c r="Y51" s="27">
        <f t="shared" si="10"/>
        <v>5403.7907243942818</v>
      </c>
      <c r="Z51" s="52">
        <f t="shared" si="3"/>
        <v>4991800.3725283854</v>
      </c>
    </row>
    <row r="52" spans="3:26" ht="13" x14ac:dyDescent="0.3">
      <c r="C52" s="26" t="s">
        <v>204</v>
      </c>
      <c r="E52" s="214">
        <v>1</v>
      </c>
      <c r="F52" s="214">
        <v>2</v>
      </c>
      <c r="G52" s="214">
        <v>3</v>
      </c>
      <c r="H52" s="214">
        <v>4</v>
      </c>
      <c r="I52" s="214">
        <v>5</v>
      </c>
      <c r="J52" s="214">
        <v>6</v>
      </c>
      <c r="K52" s="214">
        <v>7</v>
      </c>
      <c r="T52" s="234">
        <f t="shared" si="7"/>
        <v>4</v>
      </c>
      <c r="U52" s="138">
        <v>43</v>
      </c>
      <c r="V52" s="139">
        <f t="shared" si="2"/>
        <v>43</v>
      </c>
      <c r="W52" s="27">
        <f t="shared" si="8"/>
        <v>4991800.3725283854</v>
      </c>
      <c r="X52" s="27">
        <f t="shared" si="9"/>
        <v>29118.835506415577</v>
      </c>
      <c r="Y52" s="27">
        <f t="shared" si="10"/>
        <v>5435.3128369532496</v>
      </c>
      <c r="Z52" s="52">
        <f t="shared" si="3"/>
        <v>4986365.0596914319</v>
      </c>
    </row>
    <row r="53" spans="3:26" x14ac:dyDescent="0.3">
      <c r="C53" s="171"/>
      <c r="D53" s="18"/>
      <c r="E53" s="18"/>
      <c r="F53" s="18"/>
      <c r="G53" s="18"/>
      <c r="H53" s="18"/>
      <c r="I53" s="18"/>
      <c r="J53" s="18"/>
      <c r="K53" s="218"/>
      <c r="T53" s="234">
        <f t="shared" si="7"/>
        <v>4</v>
      </c>
      <c r="U53" s="138">
        <v>44</v>
      </c>
      <c r="V53" s="139">
        <f t="shared" si="2"/>
        <v>44</v>
      </c>
      <c r="W53" s="27">
        <f t="shared" si="8"/>
        <v>4986365.0596914319</v>
      </c>
      <c r="X53" s="27">
        <f t="shared" si="9"/>
        <v>29087.129514866683</v>
      </c>
      <c r="Y53" s="27">
        <f t="shared" si="10"/>
        <v>5467.0188285021441</v>
      </c>
      <c r="Z53" s="52">
        <f t="shared" si="3"/>
        <v>4980898.04086293</v>
      </c>
    </row>
    <row r="54" spans="3:26" x14ac:dyDescent="0.3">
      <c r="C54" s="172" t="s">
        <v>121</v>
      </c>
      <c r="E54" s="313">
        <v>1</v>
      </c>
      <c r="F54" s="313"/>
      <c r="G54" s="206"/>
      <c r="H54" s="179"/>
      <c r="I54" s="16"/>
      <c r="J54" s="173"/>
      <c r="K54" s="180"/>
      <c r="T54" s="234">
        <f t="shared" si="7"/>
        <v>4</v>
      </c>
      <c r="U54" s="138">
        <v>45</v>
      </c>
      <c r="V54" s="139">
        <f t="shared" si="2"/>
        <v>45</v>
      </c>
      <c r="W54" s="27">
        <f t="shared" si="8"/>
        <v>4980898.04086293</v>
      </c>
      <c r="X54" s="27">
        <f t="shared" si="9"/>
        <v>29055.238571700422</v>
      </c>
      <c r="Y54" s="27">
        <f t="shared" si="10"/>
        <v>5498.9097716684046</v>
      </c>
      <c r="Z54" s="52">
        <f t="shared" si="3"/>
        <v>4975399.1310912613</v>
      </c>
    </row>
    <row r="55" spans="3:26" x14ac:dyDescent="0.3">
      <c r="C55" s="174" t="s">
        <v>122</v>
      </c>
      <c r="E55" s="219">
        <f>$E$104/$E$54</f>
        <v>-20458</v>
      </c>
      <c r="F55" s="178"/>
      <c r="G55" s="178"/>
      <c r="H55" s="178"/>
      <c r="I55" s="178"/>
      <c r="J55" s="178"/>
      <c r="K55" s="181"/>
      <c r="T55" s="234">
        <f t="shared" si="7"/>
        <v>4</v>
      </c>
      <c r="U55" s="138">
        <v>46</v>
      </c>
      <c r="V55" s="139">
        <f t="shared" si="2"/>
        <v>46</v>
      </c>
      <c r="W55" s="27">
        <f t="shared" si="8"/>
        <v>4975399.1310912613</v>
      </c>
      <c r="X55" s="27">
        <f t="shared" si="9"/>
        <v>29023.161598032355</v>
      </c>
      <c r="Y55" s="27">
        <f t="shared" si="10"/>
        <v>5530.9867453364714</v>
      </c>
      <c r="Z55" s="52">
        <f t="shared" si="3"/>
        <v>4969868.1443459252</v>
      </c>
    </row>
    <row r="56" spans="3:26" x14ac:dyDescent="0.3">
      <c r="C56" s="174" t="s">
        <v>123</v>
      </c>
      <c r="E56" s="178"/>
      <c r="F56" s="219">
        <f>$F$104/$E$54</f>
        <v>-25981.66</v>
      </c>
      <c r="G56" s="178"/>
      <c r="H56" s="178"/>
      <c r="I56" s="178"/>
      <c r="J56" s="178"/>
      <c r="K56" s="181"/>
      <c r="T56" s="234">
        <f t="shared" si="7"/>
        <v>4</v>
      </c>
      <c r="U56" s="138">
        <v>47</v>
      </c>
      <c r="V56" s="139">
        <f t="shared" si="2"/>
        <v>47</v>
      </c>
      <c r="W56" s="27">
        <f t="shared" si="8"/>
        <v>4969868.1443459252</v>
      </c>
      <c r="X56" s="27">
        <f t="shared" si="9"/>
        <v>28990.89750868456</v>
      </c>
      <c r="Y56" s="27">
        <f t="shared" si="10"/>
        <v>5563.250834684266</v>
      </c>
      <c r="Z56" s="52">
        <f t="shared" si="3"/>
        <v>4964304.8935112413</v>
      </c>
    </row>
    <row r="57" spans="3:26" x14ac:dyDescent="0.3">
      <c r="C57" s="174" t="s">
        <v>124</v>
      </c>
      <c r="E57" s="178"/>
      <c r="F57" s="178"/>
      <c r="G57" s="219">
        <f>$G$104/$E$54</f>
        <v>-28787.679280000004</v>
      </c>
      <c r="H57" s="178"/>
      <c r="I57" s="178"/>
      <c r="J57" s="178"/>
      <c r="K57" s="181"/>
      <c r="T57" s="234">
        <f t="shared" si="7"/>
        <v>4</v>
      </c>
      <c r="U57" s="138">
        <v>48</v>
      </c>
      <c r="V57" s="139">
        <f t="shared" si="2"/>
        <v>48</v>
      </c>
      <c r="W57" s="27">
        <f t="shared" si="8"/>
        <v>4964304.8935112413</v>
      </c>
      <c r="X57" s="27">
        <f t="shared" si="9"/>
        <v>28958.445212148901</v>
      </c>
      <c r="Y57" s="27">
        <f t="shared" si="10"/>
        <v>5595.703131219926</v>
      </c>
      <c r="Z57" s="52">
        <f t="shared" si="3"/>
        <v>4958709.190380021</v>
      </c>
    </row>
    <row r="58" spans="3:26" x14ac:dyDescent="0.3">
      <c r="C58" s="174" t="s">
        <v>125</v>
      </c>
      <c r="E58" s="178"/>
      <c r="F58" s="178"/>
      <c r="G58" s="178"/>
      <c r="H58" s="219">
        <f>$H$104/$E$54</f>
        <v>-33969.461550400003</v>
      </c>
      <c r="I58" s="178"/>
      <c r="J58" s="178"/>
      <c r="K58" s="181"/>
      <c r="T58" s="234">
        <f t="shared" si="7"/>
        <v>5</v>
      </c>
      <c r="U58" s="138">
        <v>49</v>
      </c>
      <c r="V58" s="139">
        <f t="shared" si="2"/>
        <v>49</v>
      </c>
      <c r="W58" s="27">
        <f t="shared" si="8"/>
        <v>4958709.190380021</v>
      </c>
      <c r="X58" s="27">
        <f t="shared" si="9"/>
        <v>28925.803610550116</v>
      </c>
      <c r="Y58" s="27">
        <f t="shared" si="10"/>
        <v>5628.3447328187094</v>
      </c>
      <c r="Z58" s="52">
        <f t="shared" si="3"/>
        <v>4953080.8456472019</v>
      </c>
    </row>
    <row r="59" spans="3:26" x14ac:dyDescent="0.3">
      <c r="C59" s="174" t="s">
        <v>126</v>
      </c>
      <c r="E59" s="178"/>
      <c r="F59" s="178"/>
      <c r="G59" s="178"/>
      <c r="H59" s="178"/>
      <c r="I59" s="219">
        <f>$I$104/$E$54</f>
        <v>-33391.980704043206</v>
      </c>
      <c r="J59" s="178"/>
      <c r="K59" s="181"/>
      <c r="T59" s="234">
        <f t="shared" si="7"/>
        <v>5</v>
      </c>
      <c r="U59" s="138">
        <v>50</v>
      </c>
      <c r="V59" s="139">
        <f t="shared" si="2"/>
        <v>50</v>
      </c>
      <c r="W59" s="27">
        <f t="shared" si="8"/>
        <v>4953080.8456472019</v>
      </c>
      <c r="X59" s="27">
        <f t="shared" si="9"/>
        <v>28892.971599608674</v>
      </c>
      <c r="Y59" s="27">
        <f t="shared" si="10"/>
        <v>5661.1767437601511</v>
      </c>
      <c r="Z59" s="52">
        <f t="shared" si="3"/>
        <v>4947419.6689034421</v>
      </c>
    </row>
    <row r="60" spans="3:26" x14ac:dyDescent="0.3">
      <c r="C60" s="174" t="s">
        <v>128</v>
      </c>
      <c r="E60" s="189"/>
      <c r="F60" s="189"/>
      <c r="G60" s="189"/>
      <c r="H60" s="189"/>
      <c r="I60" s="189"/>
      <c r="J60" s="220">
        <f>$J$104/$E$54</f>
        <v>-28449.967559844812</v>
      </c>
      <c r="K60" s="235"/>
      <c r="T60" s="234">
        <f t="shared" si="7"/>
        <v>5</v>
      </c>
      <c r="U60" s="138">
        <v>51</v>
      </c>
      <c r="V60" s="139">
        <f t="shared" si="2"/>
        <v>51</v>
      </c>
      <c r="W60" s="27">
        <f t="shared" si="8"/>
        <v>4947419.6689034421</v>
      </c>
      <c r="X60" s="27">
        <f t="shared" si="9"/>
        <v>28859.948068603408</v>
      </c>
      <c r="Y60" s="27">
        <f t="shared" si="10"/>
        <v>5694.2002747654187</v>
      </c>
      <c r="Z60" s="52">
        <f t="shared" si="3"/>
        <v>4941725.4686286766</v>
      </c>
    </row>
    <row r="61" spans="3:26" x14ac:dyDescent="0.3">
      <c r="C61" s="176" t="s">
        <v>127</v>
      </c>
      <c r="D61" s="21"/>
      <c r="E61" s="177">
        <f>SUM(E55:E60)</f>
        <v>-20458</v>
      </c>
      <c r="F61" s="177">
        <f t="shared" ref="F61:J61" si="20">SUM(F55:F60)</f>
        <v>-25981.66</v>
      </c>
      <c r="G61" s="177">
        <f t="shared" si="20"/>
        <v>-28787.679280000004</v>
      </c>
      <c r="H61" s="177">
        <f t="shared" si="20"/>
        <v>-33969.461550400003</v>
      </c>
      <c r="I61" s="177">
        <f t="shared" si="20"/>
        <v>-33391.980704043206</v>
      </c>
      <c r="J61" s="177">
        <f t="shared" si="20"/>
        <v>-28449.967559844812</v>
      </c>
      <c r="K61" s="43">
        <f>SUM(K55:K60)</f>
        <v>0</v>
      </c>
      <c r="T61" s="234">
        <f t="shared" si="7"/>
        <v>5</v>
      </c>
      <c r="U61" s="138">
        <v>52</v>
      </c>
      <c r="V61" s="139">
        <f t="shared" si="2"/>
        <v>52</v>
      </c>
      <c r="W61" s="27">
        <f t="shared" si="8"/>
        <v>4941725.4686286766</v>
      </c>
      <c r="X61" s="27">
        <f t="shared" si="9"/>
        <v>28826.731900333943</v>
      </c>
      <c r="Y61" s="27">
        <f t="shared" si="10"/>
        <v>5727.4164430348828</v>
      </c>
      <c r="Z61" s="52">
        <f t="shared" si="3"/>
        <v>4935998.0521856416</v>
      </c>
    </row>
    <row r="62" spans="3:26" x14ac:dyDescent="0.3">
      <c r="C62" s="212" t="s">
        <v>183</v>
      </c>
      <c r="E62" s="222">
        <f t="shared" ref="E62:K62" si="21">(D62+E104)*IF(E52&gt;$D$3,0,1)</f>
        <v>-20458</v>
      </c>
      <c r="F62" s="222">
        <f t="shared" si="21"/>
        <v>-46439.66</v>
      </c>
      <c r="G62" s="222">
        <f t="shared" si="21"/>
        <v>-75227.339280000015</v>
      </c>
      <c r="H62" s="222">
        <f t="shared" si="21"/>
        <v>-109196.80083040003</v>
      </c>
      <c r="I62" s="222">
        <f t="shared" si="21"/>
        <v>-142588.78153444323</v>
      </c>
      <c r="J62" s="222">
        <f t="shared" si="21"/>
        <v>-171038.74909428804</v>
      </c>
      <c r="K62" s="223">
        <f t="shared" si="21"/>
        <v>0</v>
      </c>
      <c r="T62" s="234">
        <f t="shared" si="7"/>
        <v>5</v>
      </c>
      <c r="U62" s="138">
        <v>53</v>
      </c>
      <c r="V62" s="139">
        <f t="shared" si="2"/>
        <v>53</v>
      </c>
      <c r="W62" s="27">
        <f t="shared" si="8"/>
        <v>4935998.0521856416</v>
      </c>
      <c r="X62" s="27">
        <f t="shared" si="9"/>
        <v>28793.321971082907</v>
      </c>
      <c r="Y62" s="27">
        <f t="shared" si="10"/>
        <v>5760.826372285921</v>
      </c>
      <c r="Z62" s="52">
        <f t="shared" si="3"/>
        <v>4930237.2258133553</v>
      </c>
    </row>
    <row r="63" spans="3:26" x14ac:dyDescent="0.3">
      <c r="C63" s="210" t="s">
        <v>181</v>
      </c>
      <c r="E63" s="222">
        <f>(D63+E61)*IF(E52&gt;$D$3,0,1)</f>
        <v>-20458</v>
      </c>
      <c r="F63" s="222">
        <f t="shared" ref="F63:K63" si="22">(E63+F61)*IF(F52&gt;$D$3,0,1)</f>
        <v>-46439.66</v>
      </c>
      <c r="G63" s="222">
        <f t="shared" si="22"/>
        <v>-75227.339280000015</v>
      </c>
      <c r="H63" s="222">
        <f t="shared" si="22"/>
        <v>-109196.80083040003</v>
      </c>
      <c r="I63" s="222">
        <f t="shared" si="22"/>
        <v>-142588.78153444323</v>
      </c>
      <c r="J63" s="222">
        <f t="shared" si="22"/>
        <v>-171038.74909428804</v>
      </c>
      <c r="K63" s="223">
        <f t="shared" si="22"/>
        <v>0</v>
      </c>
      <c r="T63" s="234">
        <f t="shared" si="7"/>
        <v>5</v>
      </c>
      <c r="U63" s="138">
        <v>54</v>
      </c>
      <c r="V63" s="139">
        <f t="shared" si="2"/>
        <v>54</v>
      </c>
      <c r="W63" s="27">
        <f t="shared" si="8"/>
        <v>4930237.2258133553</v>
      </c>
      <c r="X63" s="27">
        <f t="shared" si="9"/>
        <v>28759.717150577904</v>
      </c>
      <c r="Y63" s="27">
        <f t="shared" si="10"/>
        <v>5794.4311927909221</v>
      </c>
      <c r="Z63" s="52">
        <f t="shared" si="3"/>
        <v>4924442.7946205642</v>
      </c>
    </row>
    <row r="64" spans="3:26" x14ac:dyDescent="0.3">
      <c r="C64" s="211" t="s">
        <v>182</v>
      </c>
      <c r="D64" s="21"/>
      <c r="E64" s="175">
        <f>-E62+E63</f>
        <v>0</v>
      </c>
      <c r="F64" s="175">
        <f t="shared" ref="F64:K64" si="23">-F62+F63</f>
        <v>0</v>
      </c>
      <c r="G64" s="175">
        <f t="shared" si="23"/>
        <v>0</v>
      </c>
      <c r="H64" s="175">
        <f t="shared" si="23"/>
        <v>0</v>
      </c>
      <c r="I64" s="175">
        <f t="shared" si="23"/>
        <v>0</v>
      </c>
      <c r="J64" s="175">
        <f t="shared" si="23"/>
        <v>0</v>
      </c>
      <c r="K64" s="182">
        <f t="shared" si="23"/>
        <v>0</v>
      </c>
      <c r="T64" s="234">
        <f t="shared" si="7"/>
        <v>5</v>
      </c>
      <c r="U64" s="138">
        <v>55</v>
      </c>
      <c r="V64" s="139">
        <f t="shared" si="2"/>
        <v>55</v>
      </c>
      <c r="W64" s="27">
        <f t="shared" si="8"/>
        <v>4924442.7946205642</v>
      </c>
      <c r="X64" s="27">
        <f t="shared" si="9"/>
        <v>28725.916301953293</v>
      </c>
      <c r="Y64" s="27">
        <f t="shared" si="10"/>
        <v>5828.2320414155347</v>
      </c>
      <c r="Z64" s="52">
        <f t="shared" si="3"/>
        <v>4918614.5625791484</v>
      </c>
    </row>
    <row r="65" spans="3:26" x14ac:dyDescent="0.3">
      <c r="C65" s="25"/>
      <c r="T65" s="234">
        <f t="shared" si="7"/>
        <v>5</v>
      </c>
      <c r="U65" s="138">
        <v>56</v>
      </c>
      <c r="V65" s="139">
        <f t="shared" si="2"/>
        <v>56</v>
      </c>
      <c r="W65" s="27">
        <f t="shared" si="8"/>
        <v>4918614.5625791484</v>
      </c>
      <c r="X65" s="27">
        <f t="shared" si="9"/>
        <v>28691.9182817117</v>
      </c>
      <c r="Y65" s="27">
        <f t="shared" si="10"/>
        <v>5862.2300616571256</v>
      </c>
      <c r="Z65" s="52">
        <f t="shared" si="3"/>
        <v>4912752.3325174917</v>
      </c>
    </row>
    <row r="66" spans="3:26" ht="13" x14ac:dyDescent="0.3">
      <c r="C66" s="26" t="s">
        <v>180</v>
      </c>
      <c r="E66" s="213">
        <v>1</v>
      </c>
      <c r="F66" s="213">
        <v>2</v>
      </c>
      <c r="G66" s="213">
        <v>3</v>
      </c>
      <c r="H66" s="213">
        <v>4</v>
      </c>
      <c r="I66" s="213">
        <v>5</v>
      </c>
      <c r="J66" s="213">
        <v>6</v>
      </c>
      <c r="K66" s="213">
        <v>7</v>
      </c>
      <c r="T66" s="234">
        <f t="shared" si="7"/>
        <v>5</v>
      </c>
      <c r="U66" s="138">
        <v>57</v>
      </c>
      <c r="V66" s="139">
        <f t="shared" si="2"/>
        <v>57</v>
      </c>
      <c r="W66" s="27">
        <f t="shared" si="8"/>
        <v>4912752.3325174917</v>
      </c>
      <c r="X66" s="27">
        <f t="shared" si="9"/>
        <v>28657.721939685365</v>
      </c>
      <c r="Y66" s="27">
        <f t="shared" si="10"/>
        <v>5896.4264036834602</v>
      </c>
      <c r="Z66" s="52">
        <f t="shared" si="3"/>
        <v>4906855.906113808</v>
      </c>
    </row>
    <row r="67" spans="3:26" x14ac:dyDescent="0.3">
      <c r="C67" s="171"/>
      <c r="D67" s="18"/>
      <c r="E67" s="18"/>
      <c r="F67" s="18"/>
      <c r="G67" s="18"/>
      <c r="H67" s="18"/>
      <c r="I67" s="18"/>
      <c r="J67" s="18"/>
      <c r="K67" s="218"/>
      <c r="T67" s="234">
        <f t="shared" si="7"/>
        <v>5</v>
      </c>
      <c r="U67" s="138">
        <v>58</v>
      </c>
      <c r="V67" s="139">
        <f t="shared" si="2"/>
        <v>58</v>
      </c>
      <c r="W67" s="27">
        <f t="shared" si="8"/>
        <v>4906855.906113808</v>
      </c>
      <c r="X67" s="27">
        <f t="shared" si="9"/>
        <v>28623.326118997215</v>
      </c>
      <c r="Y67" s="27">
        <f t="shared" si="10"/>
        <v>5930.8222243716127</v>
      </c>
      <c r="Z67" s="52">
        <f t="shared" si="3"/>
        <v>4900925.083889436</v>
      </c>
    </row>
    <row r="68" spans="3:26" x14ac:dyDescent="0.3">
      <c r="C68" s="174" t="s">
        <v>184</v>
      </c>
      <c r="E68" s="16">
        <f>-$E$8/$D$12*IF(E66&gt;$D$3,0,1)</f>
        <v>-7419.6428571428569</v>
      </c>
      <c r="F68" s="16">
        <f t="shared" ref="F68:K68" si="24">-$E$8/$D$12*IF(F66&gt;$D$3,0,1)</f>
        <v>-7419.6428571428569</v>
      </c>
      <c r="G68" s="16">
        <f t="shared" si="24"/>
        <v>-7419.6428571428569</v>
      </c>
      <c r="H68" s="16">
        <f t="shared" si="24"/>
        <v>-7419.6428571428569</v>
      </c>
      <c r="I68" s="16">
        <f t="shared" si="24"/>
        <v>-7419.6428571428569</v>
      </c>
      <c r="J68" s="16">
        <f t="shared" si="24"/>
        <v>-7419.6428571428569</v>
      </c>
      <c r="K68" s="19">
        <f t="shared" si="24"/>
        <v>0</v>
      </c>
      <c r="T68" s="234">
        <f t="shared" si="7"/>
        <v>5</v>
      </c>
      <c r="U68" s="138">
        <v>59</v>
      </c>
      <c r="V68" s="139">
        <f t="shared" si="2"/>
        <v>59</v>
      </c>
      <c r="W68" s="27">
        <f t="shared" si="8"/>
        <v>4900925.083889436</v>
      </c>
      <c r="X68" s="27">
        <f t="shared" si="9"/>
        <v>28588.729656021715</v>
      </c>
      <c r="Y68" s="27">
        <f t="shared" si="10"/>
        <v>5965.4186873471135</v>
      </c>
      <c r="Z68" s="52">
        <f t="shared" si="3"/>
        <v>4894959.6652020887</v>
      </c>
    </row>
    <row r="69" spans="3:26" x14ac:dyDescent="0.3">
      <c r="C69" s="210" t="s">
        <v>181</v>
      </c>
      <c r="E69" s="115">
        <f>(D69+E68)*IF(E66&gt;$D$3,0,1)</f>
        <v>-7419.6428571428569</v>
      </c>
      <c r="F69" s="115">
        <f t="shared" ref="F69:K69" si="25">(E69+F68)*IF(F66&gt;$D$3,0,1)</f>
        <v>-14839.285714285714</v>
      </c>
      <c r="G69" s="115">
        <f t="shared" si="25"/>
        <v>-22258.928571428572</v>
      </c>
      <c r="H69" s="115">
        <f t="shared" si="25"/>
        <v>-29678.571428571428</v>
      </c>
      <c r="I69" s="115">
        <f t="shared" si="25"/>
        <v>-37098.214285714283</v>
      </c>
      <c r="J69" s="115">
        <f t="shared" si="25"/>
        <v>-44517.857142857138</v>
      </c>
      <c r="K69" s="221">
        <f t="shared" si="25"/>
        <v>0</v>
      </c>
      <c r="T69" s="234">
        <f t="shared" si="7"/>
        <v>5</v>
      </c>
      <c r="U69" s="138">
        <v>60</v>
      </c>
      <c r="V69" s="139">
        <f t="shared" si="2"/>
        <v>60</v>
      </c>
      <c r="W69" s="27">
        <f t="shared" si="8"/>
        <v>4894959.6652020887</v>
      </c>
      <c r="X69" s="27">
        <f t="shared" si="9"/>
        <v>28553.931380345522</v>
      </c>
      <c r="Y69" s="27">
        <f t="shared" si="10"/>
        <v>6000.2169630233047</v>
      </c>
      <c r="Z69" s="52">
        <f t="shared" si="3"/>
        <v>4888959.4482390657</v>
      </c>
    </row>
    <row r="70" spans="3:26" x14ac:dyDescent="0.3">
      <c r="C70" s="211" t="s">
        <v>182</v>
      </c>
      <c r="D70" s="21"/>
      <c r="E70" s="175">
        <f>($E$8+E69)*IF(E66&gt;$D$3,0,1)</f>
        <v>44517.857142857145</v>
      </c>
      <c r="F70" s="175">
        <f t="shared" ref="F70:K70" si="26">($E$8+F69)*IF(F66&gt;$D$3,0,1)</f>
        <v>37098.21428571429</v>
      </c>
      <c r="G70" s="175">
        <f t="shared" si="26"/>
        <v>29678.571428571428</v>
      </c>
      <c r="H70" s="175">
        <f t="shared" si="26"/>
        <v>22258.928571428572</v>
      </c>
      <c r="I70" s="175">
        <f t="shared" si="26"/>
        <v>14839.285714285717</v>
      </c>
      <c r="J70" s="175">
        <f t="shared" si="26"/>
        <v>7419.6428571428623</v>
      </c>
      <c r="K70" s="182">
        <f t="shared" si="26"/>
        <v>0</v>
      </c>
      <c r="T70" s="234">
        <f t="shared" si="7"/>
        <v>6</v>
      </c>
      <c r="U70" s="138">
        <v>61</v>
      </c>
      <c r="V70" s="139">
        <f t="shared" si="2"/>
        <v>61</v>
      </c>
      <c r="W70" s="27">
        <f t="shared" si="8"/>
        <v>4888959.4482390657</v>
      </c>
      <c r="X70" s="27">
        <f t="shared" si="9"/>
        <v>28518.930114727886</v>
      </c>
      <c r="Y70" s="27">
        <f t="shared" si="10"/>
        <v>6035.2182286409416</v>
      </c>
      <c r="Z70" s="52">
        <f t="shared" si="3"/>
        <v>4882924.2300104247</v>
      </c>
    </row>
    <row r="71" spans="3:26" x14ac:dyDescent="0.3">
      <c r="C71" s="25"/>
      <c r="T71" s="234">
        <f t="shared" si="7"/>
        <v>6</v>
      </c>
      <c r="U71" s="138">
        <v>62</v>
      </c>
      <c r="V71" s="139">
        <f t="shared" si="2"/>
        <v>62</v>
      </c>
      <c r="W71" s="27">
        <f t="shared" si="8"/>
        <v>4882924.2300104247</v>
      </c>
      <c r="X71" s="27">
        <f t="shared" si="9"/>
        <v>28483.724675060814</v>
      </c>
      <c r="Y71" s="27">
        <f t="shared" si="10"/>
        <v>6070.4236683080135</v>
      </c>
      <c r="Z71" s="52">
        <f t="shared" si="3"/>
        <v>4876853.8063421166</v>
      </c>
    </row>
    <row r="72" spans="3:26" ht="13" x14ac:dyDescent="0.3">
      <c r="C72" s="26" t="s">
        <v>60</v>
      </c>
      <c r="E72" s="213">
        <v>1</v>
      </c>
      <c r="F72" s="213">
        <v>2</v>
      </c>
      <c r="G72" s="213">
        <v>3</v>
      </c>
      <c r="H72" s="213">
        <v>4</v>
      </c>
      <c r="I72" s="213">
        <v>5</v>
      </c>
      <c r="J72" s="213">
        <v>6</v>
      </c>
      <c r="K72" s="214">
        <v>7</v>
      </c>
      <c r="T72" s="234">
        <f t="shared" si="7"/>
        <v>6</v>
      </c>
      <c r="U72" s="138">
        <v>63</v>
      </c>
      <c r="V72" s="139">
        <f t="shared" si="2"/>
        <v>63</v>
      </c>
      <c r="W72" s="27">
        <f t="shared" si="8"/>
        <v>4876853.8063421166</v>
      </c>
      <c r="X72" s="27">
        <f t="shared" si="9"/>
        <v>28448.313870329017</v>
      </c>
      <c r="Y72" s="27">
        <f t="shared" si="10"/>
        <v>6105.8344730398094</v>
      </c>
      <c r="Z72" s="52">
        <f t="shared" si="3"/>
        <v>4870747.9718690766</v>
      </c>
    </row>
    <row r="73" spans="3:26" ht="14.5" customHeight="1" x14ac:dyDescent="0.3">
      <c r="C73" s="50" t="s">
        <v>188</v>
      </c>
      <c r="D73" s="22"/>
      <c r="E73" s="227">
        <f t="shared" ref="E73:K73" si="27">D76</f>
        <v>0</v>
      </c>
      <c r="F73" s="227">
        <f t="shared" si="27"/>
        <v>0</v>
      </c>
      <c r="G73" s="227">
        <f t="shared" si="27"/>
        <v>0</v>
      </c>
      <c r="H73" s="227">
        <f t="shared" si="27"/>
        <v>0</v>
      </c>
      <c r="I73" s="227">
        <f t="shared" si="27"/>
        <v>0</v>
      </c>
      <c r="J73" s="227">
        <f t="shared" si="27"/>
        <v>0</v>
      </c>
      <c r="K73" s="228">
        <f t="shared" si="27"/>
        <v>0</v>
      </c>
      <c r="T73" s="234">
        <f t="shared" si="7"/>
        <v>6</v>
      </c>
      <c r="U73" s="138">
        <v>64</v>
      </c>
      <c r="V73" s="139">
        <f t="shared" si="2"/>
        <v>64</v>
      </c>
      <c r="W73" s="27">
        <f t="shared" si="8"/>
        <v>4870747.9718690766</v>
      </c>
      <c r="X73" s="27">
        <f t="shared" si="9"/>
        <v>28412.696502569619</v>
      </c>
      <c r="Y73" s="27">
        <f t="shared" si="10"/>
        <v>6141.4518407992091</v>
      </c>
      <c r="Z73" s="52">
        <f t="shared" si="3"/>
        <v>4864606.5200282773</v>
      </c>
    </row>
    <row r="74" spans="3:26" x14ac:dyDescent="0.3">
      <c r="C74" s="36" t="s">
        <v>61</v>
      </c>
      <c r="E74" s="40">
        <f t="shared" ref="E74:K74" si="28">IF(E120&lt;0,E120,0)</f>
        <v>0</v>
      </c>
      <c r="F74" s="40">
        <f t="shared" si="28"/>
        <v>0</v>
      </c>
      <c r="G74" s="40">
        <f t="shared" si="28"/>
        <v>0</v>
      </c>
      <c r="H74" s="40">
        <f t="shared" si="28"/>
        <v>0</v>
      </c>
      <c r="I74" s="40">
        <f t="shared" si="28"/>
        <v>0</v>
      </c>
      <c r="J74" s="40">
        <f t="shared" si="28"/>
        <v>0</v>
      </c>
      <c r="K74" s="229">
        <f t="shared" si="28"/>
        <v>0</v>
      </c>
      <c r="T74" s="234">
        <f t="shared" si="7"/>
        <v>6</v>
      </c>
      <c r="U74" s="138">
        <v>65</v>
      </c>
      <c r="V74" s="139">
        <f t="shared" ref="V74:V137" si="29">U74</f>
        <v>65</v>
      </c>
      <c r="W74" s="27">
        <f t="shared" si="8"/>
        <v>4864606.5200282773</v>
      </c>
      <c r="X74" s="27">
        <f t="shared" si="9"/>
        <v>28376.871366831623</v>
      </c>
      <c r="Y74" s="27">
        <f t="shared" si="10"/>
        <v>6177.2769765372032</v>
      </c>
      <c r="Z74" s="52">
        <f t="shared" ref="Z74:Z137" si="30">W74-Y74</f>
        <v>4858429.2430517403</v>
      </c>
    </row>
    <row r="75" spans="3:26" ht="14.5" x14ac:dyDescent="0.35">
      <c r="C75" s="36" t="s">
        <v>189</v>
      </c>
      <c r="E75" s="40">
        <f t="shared" ref="E75:J75" si="31">IF(E72&lt;&gt;$D$3,IF(AND(E73&lt;0,E120&gt;0),MIN(-E73,E120),0),-E73)*IF(E72&gt;$D$3,0,1)</f>
        <v>0</v>
      </c>
      <c r="F75" s="40">
        <f t="shared" si="31"/>
        <v>0</v>
      </c>
      <c r="G75" s="40">
        <f t="shared" si="31"/>
        <v>0</v>
      </c>
      <c r="H75" s="40">
        <f t="shared" si="31"/>
        <v>0</v>
      </c>
      <c r="I75" s="40">
        <f t="shared" si="31"/>
        <v>0</v>
      </c>
      <c r="J75" s="40">
        <f t="shared" si="31"/>
        <v>0</v>
      </c>
      <c r="K75" s="229">
        <f>IF(K72&lt;&gt;$D$3,IF(AND(K73&lt;0,K120&gt;0),MIN(-K73,K120),0),-K73)*IF(K72&gt;$D$3,0,1)</f>
        <v>0</v>
      </c>
      <c r="N75"/>
      <c r="O75"/>
      <c r="P75"/>
      <c r="Q75"/>
      <c r="R75"/>
      <c r="S75"/>
      <c r="T75" s="234">
        <f t="shared" ref="T75:T138" si="32">ROUNDUP(U75/12,0)</f>
        <v>6</v>
      </c>
      <c r="U75" s="138">
        <v>66</v>
      </c>
      <c r="V75" s="139">
        <f t="shared" si="29"/>
        <v>66</v>
      </c>
      <c r="W75" s="27">
        <f t="shared" ref="W75:W138" si="33">Z74</f>
        <v>4858429.2430517403</v>
      </c>
      <c r="X75" s="27">
        <f t="shared" ref="X75:X138" si="34">IF(ROUND(W75,0)=0,0,$D$11/12-Y75)</f>
        <v>28340.837251135155</v>
      </c>
      <c r="Y75" s="27">
        <f t="shared" ref="Y75:Y138" si="35">IFERROR(-PPMT($E$10,V75,$E$9,$E$6),0)</f>
        <v>6213.3110922336718</v>
      </c>
      <c r="Z75" s="52">
        <f t="shared" si="30"/>
        <v>4852215.9319595071</v>
      </c>
    </row>
    <row r="76" spans="3:26" ht="14.5" x14ac:dyDescent="0.35">
      <c r="C76" s="51" t="s">
        <v>190</v>
      </c>
      <c r="D76" s="21"/>
      <c r="E76" s="230">
        <f t="shared" ref="E76:K76" si="36">SUM(E73:E75)</f>
        <v>0</v>
      </c>
      <c r="F76" s="230">
        <f t="shared" si="36"/>
        <v>0</v>
      </c>
      <c r="G76" s="230">
        <f t="shared" si="36"/>
        <v>0</v>
      </c>
      <c r="H76" s="230">
        <f t="shared" si="36"/>
        <v>0</v>
      </c>
      <c r="I76" s="230">
        <f t="shared" si="36"/>
        <v>0</v>
      </c>
      <c r="J76" s="230">
        <f t="shared" si="36"/>
        <v>0</v>
      </c>
      <c r="K76" s="231">
        <f t="shared" si="36"/>
        <v>0</v>
      </c>
      <c r="N76"/>
      <c r="O76"/>
      <c r="P76"/>
      <c r="Q76"/>
      <c r="R76"/>
      <c r="S76"/>
      <c r="T76" s="234">
        <f t="shared" si="32"/>
        <v>6</v>
      </c>
      <c r="U76" s="138">
        <v>67</v>
      </c>
      <c r="V76" s="139">
        <f t="shared" si="29"/>
        <v>67</v>
      </c>
      <c r="W76" s="27">
        <f t="shared" si="33"/>
        <v>4852215.9319595071</v>
      </c>
      <c r="X76" s="27">
        <f t="shared" si="34"/>
        <v>28304.592936430461</v>
      </c>
      <c r="Y76" s="27">
        <f t="shared" si="35"/>
        <v>6249.555406938367</v>
      </c>
      <c r="Z76" s="52">
        <f t="shared" si="30"/>
        <v>4845966.3765525687</v>
      </c>
    </row>
    <row r="77" spans="3:26" ht="14.5" customHeight="1" x14ac:dyDescent="0.35">
      <c r="C77" s="320" t="s">
        <v>191</v>
      </c>
      <c r="D77" s="320"/>
      <c r="E77" s="320"/>
      <c r="F77" s="320"/>
      <c r="G77" s="320"/>
      <c r="H77" s="320"/>
      <c r="I77" s="320"/>
      <c r="J77" s="320"/>
      <c r="K77" s="320"/>
      <c r="N77"/>
      <c r="O77"/>
      <c r="P77"/>
      <c r="Q77"/>
      <c r="R77"/>
      <c r="S77"/>
      <c r="T77" s="234">
        <f t="shared" si="32"/>
        <v>6</v>
      </c>
      <c r="U77" s="138">
        <v>68</v>
      </c>
      <c r="V77" s="139">
        <f t="shared" si="29"/>
        <v>68</v>
      </c>
      <c r="W77" s="27">
        <f t="shared" si="33"/>
        <v>4845966.3765525687</v>
      </c>
      <c r="X77" s="27">
        <f t="shared" si="34"/>
        <v>28268.13719655665</v>
      </c>
      <c r="Y77" s="27">
        <f t="shared" si="35"/>
        <v>6286.011146812174</v>
      </c>
      <c r="Z77" s="52">
        <f t="shared" si="30"/>
        <v>4839680.365405757</v>
      </c>
    </row>
    <row r="78" spans="3:26" ht="14.5" x14ac:dyDescent="0.35">
      <c r="C78" s="321"/>
      <c r="D78" s="321"/>
      <c r="E78" s="321"/>
      <c r="F78" s="321"/>
      <c r="G78" s="321"/>
      <c r="H78" s="321"/>
      <c r="I78" s="321"/>
      <c r="J78" s="321"/>
      <c r="K78" s="321"/>
      <c r="N78"/>
      <c r="O78"/>
      <c r="P78"/>
      <c r="Q78"/>
      <c r="R78"/>
      <c r="S78"/>
      <c r="T78" s="234">
        <f t="shared" si="32"/>
        <v>6</v>
      </c>
      <c r="U78" s="138">
        <v>69</v>
      </c>
      <c r="V78" s="139">
        <f t="shared" si="29"/>
        <v>69</v>
      </c>
      <c r="W78" s="27">
        <f t="shared" si="33"/>
        <v>4839680.365405757</v>
      </c>
      <c r="X78" s="27">
        <f t="shared" si="34"/>
        <v>28231.468798200247</v>
      </c>
      <c r="Y78" s="27">
        <f t="shared" si="35"/>
        <v>6322.6795451685803</v>
      </c>
      <c r="Z78" s="52">
        <f t="shared" si="30"/>
        <v>4833357.6858605882</v>
      </c>
    </row>
    <row r="79" spans="3:26" ht="12" customHeight="1" x14ac:dyDescent="0.35">
      <c r="N79"/>
      <c r="O79"/>
      <c r="P79"/>
      <c r="Q79"/>
      <c r="R79"/>
      <c r="S79"/>
      <c r="T79" s="234">
        <f t="shared" si="32"/>
        <v>6</v>
      </c>
      <c r="U79" s="138">
        <v>70</v>
      </c>
      <c r="V79" s="139">
        <f t="shared" si="29"/>
        <v>70</v>
      </c>
      <c r="W79" s="27">
        <f t="shared" si="33"/>
        <v>4833357.6858605882</v>
      </c>
      <c r="X79" s="27">
        <f t="shared" si="34"/>
        <v>28194.586500853431</v>
      </c>
      <c r="Y79" s="27">
        <f t="shared" si="35"/>
        <v>6359.5618425153971</v>
      </c>
      <c r="Z79" s="52">
        <f t="shared" si="30"/>
        <v>4826998.1240180731</v>
      </c>
    </row>
    <row r="80" spans="3:26" ht="12" customHeight="1" thickBot="1" x14ac:dyDescent="0.4">
      <c r="N80"/>
      <c r="O80"/>
      <c r="P80"/>
      <c r="Q80"/>
      <c r="R80"/>
      <c r="S80"/>
      <c r="T80" s="234">
        <f t="shared" si="32"/>
        <v>6</v>
      </c>
      <c r="U80" s="138">
        <v>71</v>
      </c>
      <c r="V80" s="139">
        <f t="shared" si="29"/>
        <v>71</v>
      </c>
      <c r="W80" s="27">
        <f t="shared" si="33"/>
        <v>4826998.1240180731</v>
      </c>
      <c r="X80" s="27">
        <f t="shared" si="34"/>
        <v>28157.48905677209</v>
      </c>
      <c r="Y80" s="27">
        <f t="shared" si="35"/>
        <v>6396.659286596735</v>
      </c>
      <c r="Z80" s="52">
        <f t="shared" si="30"/>
        <v>4820601.4647314763</v>
      </c>
    </row>
    <row r="81" spans="2:26" ht="15" customHeight="1" thickTop="1" thickBot="1" x14ac:dyDescent="0.4">
      <c r="B81" s="315" t="s">
        <v>73</v>
      </c>
      <c r="C81" s="316"/>
      <c r="D81" s="316"/>
      <c r="E81" s="316"/>
      <c r="F81" s="316"/>
      <c r="G81" s="316"/>
      <c r="H81" s="316"/>
      <c r="I81" s="316"/>
      <c r="J81" s="316"/>
      <c r="K81" s="316"/>
      <c r="L81" s="317"/>
      <c r="N81"/>
      <c r="O81"/>
      <c r="P81"/>
      <c r="Q81"/>
      <c r="R81"/>
      <c r="S81"/>
      <c r="T81" s="234">
        <f t="shared" si="32"/>
        <v>6</v>
      </c>
      <c r="U81" s="138">
        <v>72</v>
      </c>
      <c r="V81" s="139">
        <f t="shared" si="29"/>
        <v>72</v>
      </c>
      <c r="W81" s="27">
        <f t="shared" si="33"/>
        <v>4820601.4647314763</v>
      </c>
      <c r="X81" s="27">
        <f t="shared" si="34"/>
        <v>28120.175210933608</v>
      </c>
      <c r="Y81" s="27">
        <f t="shared" si="35"/>
        <v>6433.973132435216</v>
      </c>
      <c r="Z81" s="52">
        <f t="shared" si="30"/>
        <v>4814167.491599041</v>
      </c>
    </row>
    <row r="82" spans="2:26" ht="12" customHeight="1" thickTop="1" x14ac:dyDescent="0.35">
      <c r="B82" s="90"/>
      <c r="C82" s="91"/>
      <c r="D82" s="91"/>
      <c r="E82" s="91"/>
      <c r="F82" s="91"/>
      <c r="G82" s="91"/>
      <c r="H82" s="91"/>
      <c r="I82" s="91"/>
      <c r="J82" s="91"/>
      <c r="K82" s="91"/>
      <c r="L82" s="92"/>
      <c r="N82"/>
      <c r="O82"/>
      <c r="P82"/>
      <c r="Q82"/>
      <c r="R82"/>
      <c r="S82"/>
      <c r="T82" s="234">
        <f t="shared" si="32"/>
        <v>7</v>
      </c>
      <c r="U82" s="138">
        <v>73</v>
      </c>
      <c r="V82" s="139">
        <f t="shared" si="29"/>
        <v>73</v>
      </c>
      <c r="W82" s="27">
        <f t="shared" si="33"/>
        <v>4814167.491599041</v>
      </c>
      <c r="X82" s="27">
        <f t="shared" si="34"/>
        <v>28082.643700994406</v>
      </c>
      <c r="Y82" s="27">
        <f t="shared" si="35"/>
        <v>6471.5046423744216</v>
      </c>
      <c r="Z82" s="52">
        <f t="shared" si="30"/>
        <v>4807695.9869566662</v>
      </c>
    </row>
    <row r="83" spans="2:26" ht="12" customHeight="1" x14ac:dyDescent="0.35">
      <c r="B83" s="88"/>
      <c r="C83" s="81"/>
      <c r="D83" s="153" t="s">
        <v>80</v>
      </c>
      <c r="E83" s="319" t="s">
        <v>78</v>
      </c>
      <c r="F83" s="319"/>
      <c r="G83" s="319" t="s">
        <v>79</v>
      </c>
      <c r="H83" s="319"/>
      <c r="I83" s="319" t="s">
        <v>82</v>
      </c>
      <c r="J83" s="319"/>
      <c r="K83" s="170" t="s">
        <v>29</v>
      </c>
      <c r="L83" s="86"/>
      <c r="N83"/>
      <c r="O83"/>
      <c r="P83"/>
      <c r="Q83"/>
      <c r="R83"/>
      <c r="S83"/>
      <c r="T83" s="234">
        <f t="shared" si="32"/>
        <v>7</v>
      </c>
      <c r="U83" s="138">
        <v>74</v>
      </c>
      <c r="V83" s="139">
        <f t="shared" si="29"/>
        <v>74</v>
      </c>
      <c r="W83" s="27">
        <f t="shared" si="33"/>
        <v>4807695.9869566662</v>
      </c>
      <c r="X83" s="27">
        <f t="shared" si="34"/>
        <v>28044.893257247219</v>
      </c>
      <c r="Y83" s="27">
        <f t="shared" si="35"/>
        <v>6509.2550861216068</v>
      </c>
      <c r="Z83" s="52">
        <f t="shared" si="30"/>
        <v>4801186.7318705451</v>
      </c>
    </row>
    <row r="84" spans="2:26" ht="12" customHeight="1" x14ac:dyDescent="0.35">
      <c r="B84" s="88"/>
      <c r="C84" s="81"/>
      <c r="D84" s="72" t="s">
        <v>72</v>
      </c>
      <c r="E84" s="224">
        <v>1</v>
      </c>
      <c r="F84" s="225">
        <v>2</v>
      </c>
      <c r="G84" s="224">
        <v>3</v>
      </c>
      <c r="H84" s="225">
        <v>4</v>
      </c>
      <c r="I84" s="224">
        <v>5</v>
      </c>
      <c r="J84" s="225">
        <v>6</v>
      </c>
      <c r="K84" s="226">
        <v>7</v>
      </c>
      <c r="L84" s="86"/>
      <c r="N84"/>
      <c r="O84"/>
      <c r="P84"/>
      <c r="Q84"/>
      <c r="R84"/>
      <c r="S84"/>
      <c r="T84" s="234">
        <f t="shared" si="32"/>
        <v>7</v>
      </c>
      <c r="U84" s="138">
        <v>75</v>
      </c>
      <c r="V84" s="139">
        <f t="shared" si="29"/>
        <v>75</v>
      </c>
      <c r="W84" s="27">
        <f t="shared" si="33"/>
        <v>4801186.7318705451</v>
      </c>
      <c r="X84" s="27">
        <f t="shared" si="34"/>
        <v>28006.922602578175</v>
      </c>
      <c r="Y84" s="27">
        <f t="shared" si="35"/>
        <v>6547.22574079065</v>
      </c>
      <c r="Z84" s="52">
        <f t="shared" si="30"/>
        <v>4794639.5061297547</v>
      </c>
    </row>
    <row r="85" spans="2:26" ht="12" customHeight="1" x14ac:dyDescent="0.35">
      <c r="B85" s="88"/>
      <c r="C85" s="96" t="s">
        <v>0</v>
      </c>
      <c r="D85" s="129"/>
      <c r="E85" s="112"/>
      <c r="F85" s="113">
        <v>-0.05</v>
      </c>
      <c r="G85" s="114">
        <v>0.01</v>
      </c>
      <c r="H85" s="113">
        <v>2.5000000000000001E-2</v>
      </c>
      <c r="I85" s="127">
        <v>3.5000000000000003E-2</v>
      </c>
      <c r="J85" s="113">
        <v>3.5000000000000003E-2</v>
      </c>
      <c r="K85" s="144">
        <v>3.5000000000000003E-2</v>
      </c>
      <c r="L85" s="86"/>
      <c r="N85"/>
      <c r="O85"/>
      <c r="P85"/>
      <c r="Q85"/>
      <c r="R85"/>
      <c r="S85"/>
      <c r="T85" s="234">
        <f t="shared" si="32"/>
        <v>7</v>
      </c>
      <c r="U85" s="138">
        <v>76</v>
      </c>
      <c r="V85" s="139">
        <f t="shared" si="29"/>
        <v>76</v>
      </c>
      <c r="W85" s="27">
        <f t="shared" si="33"/>
        <v>4794639.5061297547</v>
      </c>
      <c r="X85" s="27">
        <f t="shared" si="34"/>
        <v>27968.730452423566</v>
      </c>
      <c r="Y85" s="27">
        <f t="shared" si="35"/>
        <v>6585.4178909452612</v>
      </c>
      <c r="Z85" s="52">
        <f t="shared" si="30"/>
        <v>4788054.0882388093</v>
      </c>
    </row>
    <row r="86" spans="2:26" ht="12" customHeight="1" x14ac:dyDescent="0.35">
      <c r="B86" s="88"/>
      <c r="C86" s="97" t="s">
        <v>1</v>
      </c>
      <c r="D86" s="56"/>
      <c r="E86" s="67">
        <v>1100305</v>
      </c>
      <c r="F86" s="68">
        <f t="shared" ref="F86:K86" si="37">E86*(1+F85)</f>
        <v>1045289.75</v>
      </c>
      <c r="G86" s="67">
        <f t="shared" si="37"/>
        <v>1055742.6475</v>
      </c>
      <c r="H86" s="68">
        <f t="shared" si="37"/>
        <v>1082136.2136874998</v>
      </c>
      <c r="I86" s="124">
        <f t="shared" si="37"/>
        <v>1120010.9811665621</v>
      </c>
      <c r="J86" s="68">
        <f t="shared" si="37"/>
        <v>1159211.3655073917</v>
      </c>
      <c r="K86" s="68">
        <f t="shared" si="37"/>
        <v>1199783.7633001504</v>
      </c>
      <c r="L86" s="86"/>
      <c r="N86"/>
      <c r="O86"/>
      <c r="P86"/>
      <c r="Q86"/>
      <c r="R86"/>
      <c r="S86"/>
      <c r="T86" s="234">
        <f t="shared" si="32"/>
        <v>7</v>
      </c>
      <c r="U86" s="138">
        <v>77</v>
      </c>
      <c r="V86" s="139">
        <f t="shared" si="29"/>
        <v>77</v>
      </c>
      <c r="W86" s="27">
        <f t="shared" si="33"/>
        <v>4788054.0882388093</v>
      </c>
      <c r="X86" s="27">
        <f t="shared" si="34"/>
        <v>27930.315514726382</v>
      </c>
      <c r="Y86" s="27">
        <f t="shared" si="35"/>
        <v>6623.8328286424421</v>
      </c>
      <c r="Z86" s="52">
        <f t="shared" si="30"/>
        <v>4781430.2554101665</v>
      </c>
    </row>
    <row r="87" spans="2:26" ht="12" customHeight="1" x14ac:dyDescent="0.35">
      <c r="B87" s="88"/>
      <c r="C87" s="97" t="s">
        <v>2</v>
      </c>
      <c r="D87" s="56"/>
      <c r="E87" s="67">
        <v>0</v>
      </c>
      <c r="F87" s="68">
        <v>0</v>
      </c>
      <c r="G87" s="67">
        <v>0</v>
      </c>
      <c r="H87" s="68">
        <v>0</v>
      </c>
      <c r="I87" s="124">
        <v>0</v>
      </c>
      <c r="J87" s="68">
        <v>0</v>
      </c>
      <c r="K87" s="68">
        <v>0</v>
      </c>
      <c r="L87" s="86"/>
      <c r="N87"/>
      <c r="O87"/>
      <c r="P87"/>
      <c r="Q87"/>
      <c r="R87"/>
      <c r="S87"/>
      <c r="T87" s="234">
        <f t="shared" si="32"/>
        <v>7</v>
      </c>
      <c r="U87" s="138">
        <v>78</v>
      </c>
      <c r="V87" s="139">
        <f t="shared" si="29"/>
        <v>78</v>
      </c>
      <c r="W87" s="27">
        <f t="shared" si="33"/>
        <v>4781430.2554101665</v>
      </c>
      <c r="X87" s="27">
        <f t="shared" si="34"/>
        <v>27891.676489892638</v>
      </c>
      <c r="Y87" s="27">
        <f t="shared" si="35"/>
        <v>6662.4718534761887</v>
      </c>
      <c r="Z87" s="52">
        <f t="shared" si="30"/>
        <v>4774767.7835566904</v>
      </c>
    </row>
    <row r="88" spans="2:26" ht="12" customHeight="1" x14ac:dyDescent="0.35">
      <c r="B88" s="88"/>
      <c r="C88" s="97" t="s">
        <v>3</v>
      </c>
      <c r="D88" s="56"/>
      <c r="E88" s="65">
        <f>SUM(E86:E87)</f>
        <v>1100305</v>
      </c>
      <c r="F88" s="66">
        <f t="shared" ref="F88:K88" si="38">SUM(F86:F87)</f>
        <v>1045289.75</v>
      </c>
      <c r="G88" s="65">
        <f t="shared" si="38"/>
        <v>1055742.6475</v>
      </c>
      <c r="H88" s="66">
        <f t="shared" si="38"/>
        <v>1082136.2136874998</v>
      </c>
      <c r="I88" s="123">
        <f t="shared" si="38"/>
        <v>1120010.9811665621</v>
      </c>
      <c r="J88" s="66">
        <f t="shared" si="38"/>
        <v>1159211.3655073917</v>
      </c>
      <c r="K88" s="145">
        <f t="shared" si="38"/>
        <v>1199783.7633001504</v>
      </c>
      <c r="L88" s="86"/>
      <c r="N88"/>
      <c r="O88"/>
      <c r="P88"/>
      <c r="Q88"/>
      <c r="R88"/>
      <c r="S88"/>
      <c r="T88" s="234">
        <f t="shared" si="32"/>
        <v>7</v>
      </c>
      <c r="U88" s="138">
        <v>79</v>
      </c>
      <c r="V88" s="139">
        <f t="shared" si="29"/>
        <v>79</v>
      </c>
      <c r="W88" s="27">
        <f t="shared" si="33"/>
        <v>4774767.7835566904</v>
      </c>
      <c r="X88" s="27">
        <f t="shared" si="34"/>
        <v>27852.812070747357</v>
      </c>
      <c r="Y88" s="27">
        <f t="shared" si="35"/>
        <v>6701.3362726214673</v>
      </c>
      <c r="Z88" s="52">
        <f t="shared" si="30"/>
        <v>4768066.4472840689</v>
      </c>
    </row>
    <row r="89" spans="2:26" ht="12" customHeight="1" x14ac:dyDescent="0.35">
      <c r="B89" s="88"/>
      <c r="C89" s="96" t="s">
        <v>41</v>
      </c>
      <c r="D89" s="94"/>
      <c r="E89" s="114">
        <v>7.0000000000000007E-2</v>
      </c>
      <c r="F89" s="113">
        <v>0.14000000000000001</v>
      </c>
      <c r="G89" s="114">
        <v>0.12</v>
      </c>
      <c r="H89" s="113">
        <v>0.1</v>
      </c>
      <c r="I89" s="127">
        <v>7.0000000000000007E-2</v>
      </c>
      <c r="J89" s="113">
        <v>0.05</v>
      </c>
      <c r="K89" s="113">
        <v>0.05</v>
      </c>
      <c r="L89" s="86"/>
      <c r="N89"/>
      <c r="O89"/>
      <c r="P89"/>
      <c r="Q89"/>
      <c r="R89"/>
      <c r="S89"/>
      <c r="T89" s="234">
        <f t="shared" si="32"/>
        <v>7</v>
      </c>
      <c r="U89" s="138">
        <v>80</v>
      </c>
      <c r="V89" s="139">
        <f t="shared" si="29"/>
        <v>80</v>
      </c>
      <c r="W89" s="27">
        <f t="shared" si="33"/>
        <v>4768066.4472840689</v>
      </c>
      <c r="X89" s="27">
        <f t="shared" si="34"/>
        <v>27813.720942490399</v>
      </c>
      <c r="Y89" s="27">
        <f t="shared" si="35"/>
        <v>6740.4274008784259</v>
      </c>
      <c r="Z89" s="52">
        <f t="shared" si="30"/>
        <v>4761326.0198831903</v>
      </c>
    </row>
    <row r="90" spans="2:26" ht="12" customHeight="1" x14ac:dyDescent="0.35">
      <c r="B90" s="88"/>
      <c r="C90" s="97" t="s">
        <v>99</v>
      </c>
      <c r="D90" s="56"/>
      <c r="E90" s="63">
        <f>-E89*E88</f>
        <v>-77021.350000000006</v>
      </c>
      <c r="F90" s="64">
        <f t="shared" ref="F90:K90" si="39">-F89*F88</f>
        <v>-146340.565</v>
      </c>
      <c r="G90" s="63">
        <f t="shared" si="39"/>
        <v>-126689.11769999999</v>
      </c>
      <c r="H90" s="64">
        <f t="shared" si="39"/>
        <v>-108213.62136874998</v>
      </c>
      <c r="I90" s="103">
        <f t="shared" si="39"/>
        <v>-78400.768681659349</v>
      </c>
      <c r="J90" s="64">
        <f t="shared" si="39"/>
        <v>-57960.568275369587</v>
      </c>
      <c r="K90" s="64">
        <f t="shared" si="39"/>
        <v>-59989.188165007523</v>
      </c>
      <c r="L90" s="86"/>
      <c r="N90"/>
      <c r="O90" s="75"/>
      <c r="P90"/>
      <c r="Q90"/>
      <c r="R90"/>
      <c r="S90"/>
      <c r="T90" s="234">
        <f t="shared" si="32"/>
        <v>7</v>
      </c>
      <c r="U90" s="138">
        <v>81</v>
      </c>
      <c r="V90" s="139">
        <f t="shared" si="29"/>
        <v>81</v>
      </c>
      <c r="W90" s="27">
        <f t="shared" si="33"/>
        <v>4761326.0198831903</v>
      </c>
      <c r="X90" s="27">
        <f t="shared" si="34"/>
        <v>27774.401782651941</v>
      </c>
      <c r="Y90" s="27">
        <f t="shared" si="35"/>
        <v>6779.7465607168833</v>
      </c>
      <c r="Z90" s="52">
        <f t="shared" si="30"/>
        <v>4754546.2733224733</v>
      </c>
    </row>
    <row r="91" spans="2:26" ht="12" customHeight="1" x14ac:dyDescent="0.35">
      <c r="B91" s="88"/>
      <c r="C91" s="97" t="s">
        <v>4</v>
      </c>
      <c r="D91" s="56"/>
      <c r="E91" s="63">
        <f>E88+E90</f>
        <v>1023283.65</v>
      </c>
      <c r="F91" s="64">
        <f t="shared" ref="F91:K91" si="40">F88+F90</f>
        <v>898949.18500000006</v>
      </c>
      <c r="G91" s="63">
        <f t="shared" si="40"/>
        <v>929053.52980000002</v>
      </c>
      <c r="H91" s="64">
        <f t="shared" si="40"/>
        <v>973922.59231874975</v>
      </c>
      <c r="I91" s="103">
        <f t="shared" si="40"/>
        <v>1041610.2124849027</v>
      </c>
      <c r="J91" s="64">
        <f t="shared" si="40"/>
        <v>1101250.797232022</v>
      </c>
      <c r="K91" s="64">
        <f t="shared" si="40"/>
        <v>1139794.5751351428</v>
      </c>
      <c r="L91" s="86"/>
      <c r="N91"/>
      <c r="O91" s="204"/>
      <c r="P91"/>
      <c r="Q91"/>
      <c r="R91"/>
      <c r="S91"/>
      <c r="T91" s="234">
        <f t="shared" si="32"/>
        <v>7</v>
      </c>
      <c r="U91" s="138">
        <v>82</v>
      </c>
      <c r="V91" s="139">
        <f t="shared" si="29"/>
        <v>82</v>
      </c>
      <c r="W91" s="27">
        <f t="shared" si="33"/>
        <v>4754546.2733224733</v>
      </c>
      <c r="X91" s="27">
        <f t="shared" si="34"/>
        <v>27734.853261047763</v>
      </c>
      <c r="Y91" s="27">
        <f t="shared" si="35"/>
        <v>6819.2950823210649</v>
      </c>
      <c r="Z91" s="52">
        <f t="shared" si="30"/>
        <v>4747726.9782401519</v>
      </c>
    </row>
    <row r="92" spans="2:26" ht="12" customHeight="1" x14ac:dyDescent="0.35">
      <c r="B92" s="88"/>
      <c r="C92" s="96" t="s">
        <v>5</v>
      </c>
      <c r="D92" s="94"/>
      <c r="E92" s="159"/>
      <c r="F92" s="113">
        <v>-0.08</v>
      </c>
      <c r="G92" s="114">
        <v>-7.0000000000000007E-2</v>
      </c>
      <c r="H92" s="113">
        <v>-0.03</v>
      </c>
      <c r="I92" s="127">
        <v>0.05</v>
      </c>
      <c r="J92" s="113">
        <v>0.03</v>
      </c>
      <c r="K92" s="144">
        <v>0.03</v>
      </c>
      <c r="L92" s="86"/>
      <c r="N92"/>
      <c r="O92" s="204"/>
      <c r="P92"/>
      <c r="Q92"/>
      <c r="R92"/>
      <c r="S92"/>
      <c r="T92" s="234">
        <f t="shared" si="32"/>
        <v>7</v>
      </c>
      <c r="U92" s="138">
        <v>83</v>
      </c>
      <c r="V92" s="139">
        <f t="shared" si="29"/>
        <v>83</v>
      </c>
      <c r="W92" s="27">
        <f t="shared" si="33"/>
        <v>4747726.9782401519</v>
      </c>
      <c r="X92" s="27">
        <f t="shared" si="34"/>
        <v>27695.07403973422</v>
      </c>
      <c r="Y92" s="27">
        <f t="shared" si="35"/>
        <v>6859.0743036346057</v>
      </c>
      <c r="Z92" s="52">
        <f t="shared" si="30"/>
        <v>4740867.9039365174</v>
      </c>
    </row>
    <row r="93" spans="2:26" ht="12" customHeight="1" x14ac:dyDescent="0.35">
      <c r="B93" s="88"/>
      <c r="C93" s="97" t="s">
        <v>100</v>
      </c>
      <c r="D93" s="56"/>
      <c r="E93" s="63">
        <v>6052</v>
      </c>
      <c r="F93" s="64">
        <f t="shared" ref="F93:K93" si="41">E93*(1+F92)</f>
        <v>5567.84</v>
      </c>
      <c r="G93" s="63">
        <f t="shared" si="41"/>
        <v>5178.0911999999998</v>
      </c>
      <c r="H93" s="64">
        <f t="shared" si="41"/>
        <v>5022.7484639999993</v>
      </c>
      <c r="I93" s="103">
        <f t="shared" si="41"/>
        <v>5273.8858871999992</v>
      </c>
      <c r="J93" s="64">
        <f t="shared" si="41"/>
        <v>5432.1024638159997</v>
      </c>
      <c r="K93" s="64">
        <f t="shared" si="41"/>
        <v>5595.0655377304802</v>
      </c>
      <c r="L93" s="86"/>
      <c r="N93"/>
      <c r="O93" s="204"/>
      <c r="P93"/>
      <c r="Q93"/>
      <c r="R93"/>
      <c r="S93"/>
      <c r="T93" s="234">
        <f t="shared" si="32"/>
        <v>7</v>
      </c>
      <c r="U93" s="138">
        <v>84</v>
      </c>
      <c r="V93" s="139">
        <f t="shared" si="29"/>
        <v>84</v>
      </c>
      <c r="W93" s="27">
        <f t="shared" si="33"/>
        <v>4740867.9039365174</v>
      </c>
      <c r="X93" s="27">
        <f t="shared" si="34"/>
        <v>27655.062772963021</v>
      </c>
      <c r="Y93" s="27">
        <f t="shared" si="35"/>
        <v>6899.0855704058067</v>
      </c>
      <c r="Z93" s="52">
        <f t="shared" si="30"/>
        <v>4733968.8183661113</v>
      </c>
    </row>
    <row r="94" spans="2:26" ht="12" customHeight="1" x14ac:dyDescent="0.35">
      <c r="B94" s="88"/>
      <c r="C94" s="106" t="s">
        <v>86</v>
      </c>
      <c r="D94" s="107"/>
      <c r="E94" s="160">
        <f>E91+E93</f>
        <v>1029335.65</v>
      </c>
      <c r="F94" s="163">
        <f t="shared" ref="F94:K94" si="42">F91+F93</f>
        <v>904517.02500000002</v>
      </c>
      <c r="G94" s="131">
        <f t="shared" si="42"/>
        <v>934231.62100000004</v>
      </c>
      <c r="H94" s="132">
        <f t="shared" si="42"/>
        <v>978945.3407827497</v>
      </c>
      <c r="I94" s="133">
        <f t="shared" si="42"/>
        <v>1046884.0983721027</v>
      </c>
      <c r="J94" s="132">
        <f t="shared" si="42"/>
        <v>1106682.8996958381</v>
      </c>
      <c r="K94" s="132">
        <f t="shared" si="42"/>
        <v>1145389.6406728732</v>
      </c>
      <c r="L94" s="86"/>
      <c r="N94"/>
      <c r="O94" s="204"/>
      <c r="P94"/>
      <c r="Q94"/>
      <c r="R94"/>
      <c r="S94"/>
      <c r="T94" s="234">
        <f t="shared" si="32"/>
        <v>8</v>
      </c>
      <c r="U94" s="138">
        <v>85</v>
      </c>
      <c r="V94" s="139">
        <f t="shared" si="29"/>
        <v>85</v>
      </c>
      <c r="W94" s="27">
        <f t="shared" si="33"/>
        <v>4733968.8183661113</v>
      </c>
      <c r="X94" s="27">
        <f t="shared" si="34"/>
        <v>27614.818107135652</v>
      </c>
      <c r="Y94" s="27">
        <f t="shared" si="35"/>
        <v>6939.3302362331733</v>
      </c>
      <c r="Z94" s="52">
        <f t="shared" si="30"/>
        <v>4727029.4881298784</v>
      </c>
    </row>
    <row r="95" spans="2:26" ht="12" hidden="1" customHeight="1" x14ac:dyDescent="0.35">
      <c r="B95" s="88"/>
      <c r="C95" s="98" t="s">
        <v>6</v>
      </c>
      <c r="D95" s="128"/>
      <c r="E95" s="159"/>
      <c r="F95" s="113">
        <v>-0.02</v>
      </c>
      <c r="G95" s="114">
        <v>-0.01</v>
      </c>
      <c r="H95" s="113">
        <v>0</v>
      </c>
      <c r="I95" s="127">
        <v>0.04</v>
      </c>
      <c r="J95" s="113">
        <v>3.5000000000000003E-2</v>
      </c>
      <c r="K95" s="144">
        <v>0.03</v>
      </c>
      <c r="L95" s="86"/>
      <c r="N95"/>
      <c r="O95" s="204"/>
      <c r="P95"/>
      <c r="Q95"/>
      <c r="R95"/>
      <c r="S95"/>
      <c r="T95" s="234">
        <f t="shared" si="32"/>
        <v>8</v>
      </c>
      <c r="U95" s="138">
        <v>86</v>
      </c>
      <c r="V95" s="139">
        <f t="shared" si="29"/>
        <v>86</v>
      </c>
      <c r="W95" s="27">
        <f t="shared" si="33"/>
        <v>4727029.4881298784</v>
      </c>
      <c r="X95" s="27">
        <f t="shared" si="34"/>
        <v>27574.338680757624</v>
      </c>
      <c r="Y95" s="27">
        <f t="shared" si="35"/>
        <v>6979.8096626112001</v>
      </c>
      <c r="Z95" s="52">
        <f t="shared" si="30"/>
        <v>4720049.6784672672</v>
      </c>
    </row>
    <row r="96" spans="2:26" ht="12" hidden="1" customHeight="1" x14ac:dyDescent="0.35">
      <c r="B96" s="88"/>
      <c r="C96" s="97" t="s">
        <v>74</v>
      </c>
      <c r="D96" s="57"/>
      <c r="E96" s="67">
        <v>-102934</v>
      </c>
      <c r="F96" s="68">
        <f t="shared" ref="F96:K96" si="43">E96*(1+F95)</f>
        <v>-100875.31999999999</v>
      </c>
      <c r="G96" s="67">
        <f t="shared" si="43"/>
        <v>-99866.566799999986</v>
      </c>
      <c r="H96" s="68">
        <f t="shared" si="43"/>
        <v>-99866.566799999986</v>
      </c>
      <c r="I96" s="124">
        <f t="shared" si="43"/>
        <v>-103861.22947199999</v>
      </c>
      <c r="J96" s="68">
        <f t="shared" si="43"/>
        <v>-107496.37250351999</v>
      </c>
      <c r="K96" s="68">
        <f t="shared" si="43"/>
        <v>-110721.26367862559</v>
      </c>
      <c r="L96" s="86"/>
      <c r="N96"/>
      <c r="O96" s="204"/>
      <c r="P96"/>
      <c r="Q96"/>
      <c r="R96"/>
      <c r="S96"/>
      <c r="T96" s="234">
        <f t="shared" si="32"/>
        <v>8</v>
      </c>
      <c r="U96" s="138">
        <v>87</v>
      </c>
      <c r="V96" s="139">
        <f t="shared" si="29"/>
        <v>87</v>
      </c>
      <c r="W96" s="27">
        <f t="shared" si="33"/>
        <v>4720049.6784672672</v>
      </c>
      <c r="X96" s="27">
        <f t="shared" si="34"/>
        <v>27533.623124392394</v>
      </c>
      <c r="Y96" s="27">
        <f t="shared" si="35"/>
        <v>7020.5252189764324</v>
      </c>
      <c r="Z96" s="52">
        <f t="shared" si="30"/>
        <v>4713029.1532482905</v>
      </c>
    </row>
    <row r="97" spans="1:26" ht="13.25" hidden="1" customHeight="1" x14ac:dyDescent="0.35">
      <c r="B97" s="88"/>
      <c r="C97" s="97" t="s">
        <v>7</v>
      </c>
      <c r="D97" s="167">
        <v>0.03</v>
      </c>
      <c r="E97" s="67">
        <v>-110031</v>
      </c>
      <c r="F97" s="68">
        <f t="shared" ref="F97:K97" si="44">E97*(1+$D$97)</f>
        <v>-113331.93000000001</v>
      </c>
      <c r="G97" s="67">
        <f t="shared" si="44"/>
        <v>-116731.88790000002</v>
      </c>
      <c r="H97" s="68">
        <f t="shared" si="44"/>
        <v>-120233.84453700003</v>
      </c>
      <c r="I97" s="124">
        <f t="shared" si="44"/>
        <v>-123840.85987311004</v>
      </c>
      <c r="J97" s="68">
        <f t="shared" si="44"/>
        <v>-127556.08566930334</v>
      </c>
      <c r="K97" s="68">
        <f t="shared" si="44"/>
        <v>-131382.76823938245</v>
      </c>
      <c r="L97" s="86"/>
      <c r="N97"/>
      <c r="O97" s="204"/>
      <c r="P97"/>
      <c r="Q97"/>
      <c r="R97"/>
      <c r="S97"/>
      <c r="T97" s="234">
        <f t="shared" si="32"/>
        <v>8</v>
      </c>
      <c r="U97" s="138">
        <v>88</v>
      </c>
      <c r="V97" s="139">
        <f t="shared" si="29"/>
        <v>88</v>
      </c>
      <c r="W97" s="27">
        <f t="shared" si="33"/>
        <v>4713029.1532482905</v>
      </c>
      <c r="X97" s="27">
        <f t="shared" si="34"/>
        <v>27492.67006061503</v>
      </c>
      <c r="Y97" s="27">
        <f t="shared" si="35"/>
        <v>7061.4782827537956</v>
      </c>
      <c r="Z97" s="52">
        <f t="shared" si="30"/>
        <v>4705967.6749655372</v>
      </c>
    </row>
    <row r="98" spans="1:26" ht="12" hidden="1" customHeight="1" x14ac:dyDescent="0.35">
      <c r="B98" s="88"/>
      <c r="C98" s="97" t="s">
        <v>178</v>
      </c>
      <c r="D98" s="168">
        <v>4.4999999999999998E-2</v>
      </c>
      <c r="E98" s="63">
        <f t="shared" ref="E98:K98" si="45">-$D$98*E88</f>
        <v>-49513.724999999999</v>
      </c>
      <c r="F98" s="64">
        <f t="shared" si="45"/>
        <v>-47038.03875</v>
      </c>
      <c r="G98" s="63">
        <f t="shared" si="45"/>
        <v>-47508.419137499994</v>
      </c>
      <c r="H98" s="64">
        <f t="shared" si="45"/>
        <v>-48696.129615937491</v>
      </c>
      <c r="I98" s="103">
        <f t="shared" si="45"/>
        <v>-50400.494152495288</v>
      </c>
      <c r="J98" s="64">
        <f t="shared" si="45"/>
        <v>-52164.511447832629</v>
      </c>
      <c r="K98" s="64">
        <f t="shared" si="45"/>
        <v>-53990.269348506765</v>
      </c>
      <c r="L98" s="86"/>
      <c r="N98" s="25"/>
      <c r="O98"/>
      <c r="P98"/>
      <c r="Q98"/>
      <c r="R98"/>
      <c r="S98"/>
      <c r="T98" s="234">
        <f t="shared" si="32"/>
        <v>8</v>
      </c>
      <c r="U98" s="138">
        <v>89</v>
      </c>
      <c r="V98" s="139">
        <f t="shared" si="29"/>
        <v>89</v>
      </c>
      <c r="W98" s="27">
        <f t="shared" si="33"/>
        <v>4705967.6749655372</v>
      </c>
      <c r="X98" s="27">
        <f t="shared" si="34"/>
        <v>27451.478103965634</v>
      </c>
      <c r="Y98" s="27">
        <f t="shared" si="35"/>
        <v>7102.6702394031918</v>
      </c>
      <c r="Z98" s="52">
        <f t="shared" si="30"/>
        <v>4698865.0047261342</v>
      </c>
    </row>
    <row r="99" spans="1:26" ht="12" hidden="1" customHeight="1" x14ac:dyDescent="0.35">
      <c r="B99" s="88"/>
      <c r="C99" s="97" t="s">
        <v>8</v>
      </c>
      <c r="D99" s="57"/>
      <c r="E99" s="67">
        <f t="shared" ref="E99:K99" si="46">SUM(E96:E98)</f>
        <v>-262478.72499999998</v>
      </c>
      <c r="F99" s="68">
        <f t="shared" si="46"/>
        <v>-261245.28875000001</v>
      </c>
      <c r="G99" s="67">
        <f t="shared" si="46"/>
        <v>-264106.8738375</v>
      </c>
      <c r="H99" s="68">
        <f t="shared" si="46"/>
        <v>-268796.5409529375</v>
      </c>
      <c r="I99" s="124">
        <f t="shared" si="46"/>
        <v>-278102.58349760529</v>
      </c>
      <c r="J99" s="68">
        <f t="shared" si="46"/>
        <v>-287216.96962065599</v>
      </c>
      <c r="K99" s="68">
        <f t="shared" si="46"/>
        <v>-296094.30126651481</v>
      </c>
      <c r="L99" s="86"/>
      <c r="O99"/>
      <c r="P99"/>
      <c r="Q99"/>
      <c r="R99"/>
      <c r="S99"/>
      <c r="T99" s="234">
        <f t="shared" si="32"/>
        <v>8</v>
      </c>
      <c r="U99" s="138">
        <v>90</v>
      </c>
      <c r="V99" s="139">
        <f t="shared" si="29"/>
        <v>90</v>
      </c>
      <c r="W99" s="27">
        <f t="shared" si="33"/>
        <v>4698865.0047261342</v>
      </c>
      <c r="X99" s="27">
        <f t="shared" si="34"/>
        <v>27410.04586090245</v>
      </c>
      <c r="Y99" s="27">
        <f t="shared" si="35"/>
        <v>7144.1024824663782</v>
      </c>
      <c r="Z99" s="52">
        <f t="shared" si="30"/>
        <v>4691720.9022436682</v>
      </c>
    </row>
    <row r="100" spans="1:26" ht="12" hidden="1" customHeight="1" x14ac:dyDescent="0.35">
      <c r="B100" s="88"/>
      <c r="C100" s="106" t="s">
        <v>87</v>
      </c>
      <c r="D100" s="107"/>
      <c r="E100" s="160">
        <f t="shared" ref="E100:K100" si="47">E94+E99</f>
        <v>766856.92500000005</v>
      </c>
      <c r="F100" s="146">
        <f t="shared" si="47"/>
        <v>643271.73625000007</v>
      </c>
      <c r="G100" s="131">
        <f t="shared" si="47"/>
        <v>670124.74716250005</v>
      </c>
      <c r="H100" s="132">
        <f t="shared" si="47"/>
        <v>710148.79982981225</v>
      </c>
      <c r="I100" s="133">
        <f t="shared" si="47"/>
        <v>768781.51487449743</v>
      </c>
      <c r="J100" s="132">
        <f t="shared" si="47"/>
        <v>819465.93007518211</v>
      </c>
      <c r="K100" s="132">
        <f t="shared" si="47"/>
        <v>849295.33940635843</v>
      </c>
      <c r="L100" s="86"/>
      <c r="O100"/>
      <c r="P100"/>
      <c r="Q100"/>
      <c r="R100"/>
      <c r="S100"/>
      <c r="T100" s="234">
        <f t="shared" si="32"/>
        <v>8</v>
      </c>
      <c r="U100" s="138">
        <v>91</v>
      </c>
      <c r="V100" s="139">
        <f t="shared" si="29"/>
        <v>91</v>
      </c>
      <c r="W100" s="27">
        <f t="shared" si="33"/>
        <v>4691720.9022436682</v>
      </c>
      <c r="X100" s="27">
        <f t="shared" si="34"/>
        <v>27368.371929754729</v>
      </c>
      <c r="Y100" s="27">
        <f t="shared" si="35"/>
        <v>7185.7764136140968</v>
      </c>
      <c r="Z100" s="52">
        <f t="shared" si="30"/>
        <v>4684535.1258300543</v>
      </c>
    </row>
    <row r="101" spans="1:26" ht="12" hidden="1" customHeight="1" x14ac:dyDescent="0.35">
      <c r="B101" s="88"/>
      <c r="C101" s="96" t="s">
        <v>76</v>
      </c>
      <c r="D101" s="95"/>
      <c r="E101" s="162"/>
      <c r="F101" s="55">
        <v>8.5999999999999993E-2</v>
      </c>
      <c r="G101" s="54">
        <v>0.104</v>
      </c>
      <c r="H101" s="55">
        <v>-9.9000000000000005E-2</v>
      </c>
      <c r="I101" s="122">
        <v>-0.1</v>
      </c>
      <c r="J101" s="55">
        <v>-8.2000000000000003E-2</v>
      </c>
      <c r="K101" s="55">
        <v>-8.1000000000000003E-2</v>
      </c>
      <c r="L101" s="86"/>
      <c r="O101"/>
      <c r="P101"/>
      <c r="Q101"/>
      <c r="R101"/>
      <c r="S101"/>
      <c r="T101" s="234">
        <f t="shared" si="32"/>
        <v>8</v>
      </c>
      <c r="U101" s="138">
        <v>92</v>
      </c>
      <c r="V101" s="139">
        <f t="shared" si="29"/>
        <v>92</v>
      </c>
      <c r="W101" s="27">
        <f t="shared" si="33"/>
        <v>4684535.1258300543</v>
      </c>
      <c r="X101" s="27">
        <f t="shared" si="34"/>
        <v>27326.454900675311</v>
      </c>
      <c r="Y101" s="27">
        <f t="shared" si="35"/>
        <v>7227.693442693514</v>
      </c>
      <c r="Z101" s="52">
        <f t="shared" si="30"/>
        <v>4677307.4323873604</v>
      </c>
    </row>
    <row r="102" spans="1:26" ht="12" hidden="1" customHeight="1" x14ac:dyDescent="0.35">
      <c r="B102" s="88"/>
      <c r="C102" s="97" t="s">
        <v>10</v>
      </c>
      <c r="D102" s="57"/>
      <c r="E102" s="65">
        <v>-35000</v>
      </c>
      <c r="F102" s="66">
        <f t="shared" ref="F102:K102" si="48">E102*(1+F101)</f>
        <v>-38010</v>
      </c>
      <c r="G102" s="65">
        <f t="shared" si="48"/>
        <v>-41963.040000000001</v>
      </c>
      <c r="H102" s="66">
        <f t="shared" si="48"/>
        <v>-37808.69904</v>
      </c>
      <c r="I102" s="123">
        <f t="shared" si="48"/>
        <v>-34027.829136</v>
      </c>
      <c r="J102" s="66">
        <f t="shared" si="48"/>
        <v>-31237.547146848003</v>
      </c>
      <c r="K102" s="66">
        <f t="shared" si="48"/>
        <v>-28707.305827953314</v>
      </c>
      <c r="L102" s="86"/>
      <c r="N102" s="25"/>
      <c r="O102"/>
      <c r="P102"/>
      <c r="Q102"/>
      <c r="R102"/>
      <c r="S102"/>
      <c r="T102" s="234">
        <f t="shared" si="32"/>
        <v>8</v>
      </c>
      <c r="U102" s="138">
        <v>93</v>
      </c>
      <c r="V102" s="139">
        <f t="shared" si="29"/>
        <v>93</v>
      </c>
      <c r="W102" s="27">
        <f t="shared" si="33"/>
        <v>4677307.4323873604</v>
      </c>
      <c r="X102" s="27">
        <f t="shared" si="34"/>
        <v>27284.293355592934</v>
      </c>
      <c r="Y102" s="27">
        <f t="shared" si="35"/>
        <v>7269.8549877758924</v>
      </c>
      <c r="Z102" s="52">
        <f t="shared" si="30"/>
        <v>4670037.5773995845</v>
      </c>
    </row>
    <row r="103" spans="1:26" ht="12" hidden="1" customHeight="1" x14ac:dyDescent="0.35">
      <c r="B103" s="88"/>
      <c r="C103" s="96" t="s">
        <v>77</v>
      </c>
      <c r="D103" s="95"/>
      <c r="E103" s="162"/>
      <c r="F103" s="55">
        <v>0.27</v>
      </c>
      <c r="G103" s="54">
        <v>0.108</v>
      </c>
      <c r="H103" s="55">
        <v>0.18</v>
      </c>
      <c r="I103" s="122">
        <v>-1.7000000000000001E-2</v>
      </c>
      <c r="J103" s="55">
        <v>-0.14799999999999999</v>
      </c>
      <c r="K103" s="55">
        <v>-3.3000000000000002E-2</v>
      </c>
      <c r="L103" s="86"/>
      <c r="O103"/>
      <c r="P103"/>
      <c r="Q103"/>
      <c r="R103"/>
      <c r="S103"/>
      <c r="T103" s="234">
        <f t="shared" si="32"/>
        <v>8</v>
      </c>
      <c r="U103" s="138">
        <v>94</v>
      </c>
      <c r="V103" s="139">
        <f t="shared" si="29"/>
        <v>94</v>
      </c>
      <c r="W103" s="27">
        <f t="shared" si="33"/>
        <v>4670037.5773995845</v>
      </c>
      <c r="X103" s="27">
        <f t="shared" si="34"/>
        <v>27241.885868164241</v>
      </c>
      <c r="Y103" s="27">
        <f t="shared" si="35"/>
        <v>7312.2624752045849</v>
      </c>
      <c r="Z103" s="52">
        <f t="shared" si="30"/>
        <v>4662725.3149243798</v>
      </c>
    </row>
    <row r="104" spans="1:26" ht="12" hidden="1" customHeight="1" x14ac:dyDescent="0.35">
      <c r="B104" s="88"/>
      <c r="C104" s="81" t="s">
        <v>11</v>
      </c>
      <c r="D104" s="57"/>
      <c r="E104" s="65">
        <v>-20458</v>
      </c>
      <c r="F104" s="66">
        <f t="shared" ref="F104:K104" si="49">E104*(1+F103)</f>
        <v>-25981.66</v>
      </c>
      <c r="G104" s="65">
        <f t="shared" si="49"/>
        <v>-28787.679280000004</v>
      </c>
      <c r="H104" s="66">
        <f t="shared" si="49"/>
        <v>-33969.461550400003</v>
      </c>
      <c r="I104" s="123">
        <f t="shared" si="49"/>
        <v>-33391.980704043206</v>
      </c>
      <c r="J104" s="66">
        <f t="shared" si="49"/>
        <v>-28449.967559844812</v>
      </c>
      <c r="K104" s="66">
        <f t="shared" si="49"/>
        <v>-27511.118630369932</v>
      </c>
      <c r="L104" s="86"/>
      <c r="O104"/>
      <c r="P104"/>
      <c r="Q104"/>
      <c r="R104"/>
      <c r="S104"/>
      <c r="T104" s="234">
        <f t="shared" si="32"/>
        <v>8</v>
      </c>
      <c r="U104" s="138">
        <v>95</v>
      </c>
      <c r="V104" s="139">
        <f t="shared" si="29"/>
        <v>95</v>
      </c>
      <c r="W104" s="27">
        <f t="shared" si="33"/>
        <v>4662725.3149243798</v>
      </c>
      <c r="X104" s="27">
        <f t="shared" si="34"/>
        <v>27199.231003725548</v>
      </c>
      <c r="Y104" s="27">
        <f t="shared" si="35"/>
        <v>7354.9173396432789</v>
      </c>
      <c r="Z104" s="52">
        <f t="shared" si="30"/>
        <v>4655370.3975847363</v>
      </c>
    </row>
    <row r="105" spans="1:26" ht="12" hidden="1" customHeight="1" x14ac:dyDescent="0.35">
      <c r="B105" s="88"/>
      <c r="C105" s="96" t="s">
        <v>75</v>
      </c>
      <c r="D105" s="95"/>
      <c r="E105" s="161"/>
      <c r="F105" s="113">
        <v>-8.8999999999999996E-2</v>
      </c>
      <c r="G105" s="114">
        <v>8.5000000000000006E-2</v>
      </c>
      <c r="H105" s="113">
        <v>3.5999999999999997E-2</v>
      </c>
      <c r="I105" s="127">
        <v>0.19500000000000001</v>
      </c>
      <c r="J105" s="113">
        <v>-0.219</v>
      </c>
      <c r="K105" s="144">
        <v>-2.4E-2</v>
      </c>
      <c r="L105" s="86"/>
      <c r="O105"/>
      <c r="P105"/>
      <c r="Q105"/>
      <c r="R105"/>
      <c r="S105"/>
      <c r="T105" s="234">
        <f t="shared" si="32"/>
        <v>8</v>
      </c>
      <c r="U105" s="138">
        <v>96</v>
      </c>
      <c r="V105" s="139">
        <f t="shared" si="29"/>
        <v>96</v>
      </c>
      <c r="W105" s="27">
        <f t="shared" si="33"/>
        <v>4655370.3975847363</v>
      </c>
      <c r="X105" s="27">
        <f t="shared" si="34"/>
        <v>27156.327319244298</v>
      </c>
      <c r="Y105" s="27">
        <f t="shared" si="35"/>
        <v>7397.8210241245297</v>
      </c>
      <c r="Z105" s="52">
        <f t="shared" si="30"/>
        <v>4647972.5765606118</v>
      </c>
    </row>
    <row r="106" spans="1:26" ht="12" hidden="1" customHeight="1" x14ac:dyDescent="0.35">
      <c r="B106" s="88"/>
      <c r="C106" s="97" t="s">
        <v>9</v>
      </c>
      <c r="D106" s="57"/>
      <c r="E106" s="65">
        <v>-75264</v>
      </c>
      <c r="F106" s="66">
        <f t="shared" ref="F106:K106" si="50">E106*(1+F105)</f>
        <v>-68565.504000000001</v>
      </c>
      <c r="G106" s="65">
        <f t="shared" si="50"/>
        <v>-74393.571840000004</v>
      </c>
      <c r="H106" s="66">
        <f t="shared" si="50"/>
        <v>-77071.740426240009</v>
      </c>
      <c r="I106" s="123">
        <f t="shared" si="50"/>
        <v>-92100.72980935681</v>
      </c>
      <c r="J106" s="66">
        <f t="shared" si="50"/>
        <v>-71930.669981107669</v>
      </c>
      <c r="K106" s="66">
        <f t="shared" si="50"/>
        <v>-70204.333901561084</v>
      </c>
      <c r="L106" s="86"/>
      <c r="O106"/>
      <c r="P106"/>
      <c r="Q106"/>
      <c r="R106"/>
      <c r="S106"/>
      <c r="T106" s="234">
        <f t="shared" si="32"/>
        <v>9</v>
      </c>
      <c r="U106" s="138">
        <v>97</v>
      </c>
      <c r="V106" s="139">
        <f t="shared" si="29"/>
        <v>97</v>
      </c>
      <c r="W106" s="27">
        <f t="shared" si="33"/>
        <v>4647972.5765606118</v>
      </c>
      <c r="X106" s="27">
        <f t="shared" si="34"/>
        <v>27113.173363270234</v>
      </c>
      <c r="Y106" s="27">
        <f t="shared" si="35"/>
        <v>7440.974980098591</v>
      </c>
      <c r="Z106" s="52">
        <f t="shared" si="30"/>
        <v>4640531.6015805136</v>
      </c>
    </row>
    <row r="107" spans="1:26" ht="14.5" hidden="1" x14ac:dyDescent="0.35">
      <c r="B107" s="88"/>
      <c r="C107" s="106" t="s">
        <v>198</v>
      </c>
      <c r="D107" s="107"/>
      <c r="E107" s="160">
        <f t="shared" ref="E107:K107" si="51">E100+E102+E104+E106-E152</f>
        <v>711398.92500000005</v>
      </c>
      <c r="F107" s="146">
        <f t="shared" si="51"/>
        <v>579280.07625000004</v>
      </c>
      <c r="G107" s="131">
        <f t="shared" si="51"/>
        <v>599374.02788249997</v>
      </c>
      <c r="H107" s="132">
        <f t="shared" si="51"/>
        <v>638370.63923941227</v>
      </c>
      <c r="I107" s="133">
        <f t="shared" si="51"/>
        <v>701361.70503445424</v>
      </c>
      <c r="J107" s="132">
        <f t="shared" si="51"/>
        <v>759778.41536848922</v>
      </c>
      <c r="K107" s="136">
        <f t="shared" si="51"/>
        <v>793076.91494803526</v>
      </c>
      <c r="L107" s="86"/>
      <c r="N107" s="25"/>
      <c r="O107"/>
      <c r="P107"/>
      <c r="Q107"/>
      <c r="R107"/>
      <c r="S107"/>
      <c r="T107" s="234">
        <f t="shared" si="32"/>
        <v>9</v>
      </c>
      <c r="U107" s="138">
        <v>98</v>
      </c>
      <c r="V107" s="139">
        <f t="shared" si="29"/>
        <v>98</v>
      </c>
      <c r="W107" s="27">
        <f t="shared" si="33"/>
        <v>4640531.6015805136</v>
      </c>
      <c r="X107" s="27">
        <f t="shared" si="34"/>
        <v>27069.767675886327</v>
      </c>
      <c r="Y107" s="27">
        <f t="shared" si="35"/>
        <v>7484.3806674825</v>
      </c>
      <c r="Z107" s="52">
        <f t="shared" si="30"/>
        <v>4633047.2209130311</v>
      </c>
    </row>
    <row r="108" spans="1:26" ht="12" hidden="1" customHeight="1" x14ac:dyDescent="0.35">
      <c r="B108" s="88"/>
      <c r="C108" s="99" t="s">
        <v>101</v>
      </c>
      <c r="D108" s="157">
        <f>-E8</f>
        <v>-51937.5</v>
      </c>
      <c r="E108" s="61">
        <v>0</v>
      </c>
      <c r="F108" s="62">
        <v>0</v>
      </c>
      <c r="G108" s="61">
        <v>0</v>
      </c>
      <c r="H108" s="62">
        <v>0</v>
      </c>
      <c r="I108" s="71">
        <v>0</v>
      </c>
      <c r="J108" s="62">
        <v>0</v>
      </c>
      <c r="K108" s="82"/>
      <c r="L108" s="86"/>
      <c r="N108" s="197"/>
      <c r="O108"/>
      <c r="P108"/>
      <c r="Q108"/>
      <c r="R108"/>
      <c r="S108"/>
      <c r="T108" s="234">
        <f t="shared" si="32"/>
        <v>9</v>
      </c>
      <c r="U108" s="138">
        <v>99</v>
      </c>
      <c r="V108" s="139">
        <f t="shared" si="29"/>
        <v>99</v>
      </c>
      <c r="W108" s="27">
        <f t="shared" si="33"/>
        <v>4633047.2209130311</v>
      </c>
      <c r="X108" s="27">
        <f t="shared" si="34"/>
        <v>27026.108788659345</v>
      </c>
      <c r="Y108" s="27">
        <f t="shared" si="35"/>
        <v>7528.0395547094795</v>
      </c>
      <c r="Z108" s="52">
        <f t="shared" si="30"/>
        <v>4625519.1813583216</v>
      </c>
    </row>
    <row r="109" spans="1:26" ht="12" hidden="1" customHeight="1" x14ac:dyDescent="0.35">
      <c r="B109" s="88"/>
      <c r="C109" s="81" t="s">
        <v>23</v>
      </c>
      <c r="D109" s="57"/>
      <c r="E109" s="63">
        <f>-$D$11</f>
        <v>-414649.78012042592</v>
      </c>
      <c r="F109" s="64">
        <f>$E$109</f>
        <v>-414649.78012042592</v>
      </c>
      <c r="G109" s="63">
        <f>$E$109</f>
        <v>-414649.78012042592</v>
      </c>
      <c r="H109" s="64">
        <f>$E$109</f>
        <v>-414649.78012042592</v>
      </c>
      <c r="I109" s="103">
        <f>$E$109</f>
        <v>-414649.78012042592</v>
      </c>
      <c r="J109" s="64">
        <f>$E$109</f>
        <v>-414649.78012042592</v>
      </c>
      <c r="K109" s="82"/>
      <c r="L109" s="86"/>
      <c r="N109" s="197"/>
      <c r="O109"/>
      <c r="P109"/>
      <c r="Q109"/>
      <c r="R109"/>
      <c r="S109"/>
      <c r="T109" s="234">
        <f t="shared" si="32"/>
        <v>9</v>
      </c>
      <c r="U109" s="138">
        <v>100</v>
      </c>
      <c r="V109" s="139">
        <f t="shared" si="29"/>
        <v>100</v>
      </c>
      <c r="W109" s="27">
        <f t="shared" si="33"/>
        <v>4625519.1813583216</v>
      </c>
      <c r="X109" s="27">
        <f t="shared" si="34"/>
        <v>26982.195224590207</v>
      </c>
      <c r="Y109" s="27">
        <f t="shared" si="35"/>
        <v>7571.9531187786188</v>
      </c>
      <c r="Z109" s="52">
        <f t="shared" si="30"/>
        <v>4617947.2282395428</v>
      </c>
    </row>
    <row r="110" spans="1:26" ht="13.25" hidden="1" customHeight="1" x14ac:dyDescent="0.35">
      <c r="B110" s="88"/>
      <c r="C110" s="106" t="s">
        <v>113</v>
      </c>
      <c r="D110" s="107"/>
      <c r="E110" s="131">
        <f>E107+E108+E109</f>
        <v>296749.14487957413</v>
      </c>
      <c r="F110" s="146">
        <f t="shared" ref="F110:J110" si="52">F107+F108+F109</f>
        <v>164630.29612957413</v>
      </c>
      <c r="G110" s="131">
        <f t="shared" si="52"/>
        <v>184724.24776207405</v>
      </c>
      <c r="H110" s="132">
        <f t="shared" si="52"/>
        <v>223720.85911898635</v>
      </c>
      <c r="I110" s="133">
        <f t="shared" si="52"/>
        <v>286711.92491402832</v>
      </c>
      <c r="J110" s="132">
        <f t="shared" si="52"/>
        <v>345128.63524806331</v>
      </c>
      <c r="K110" s="134"/>
      <c r="L110" s="86"/>
      <c r="N110" s="197"/>
      <c r="O110"/>
      <c r="P110"/>
      <c r="Q110"/>
      <c r="R110"/>
      <c r="S110"/>
      <c r="T110" s="234">
        <f t="shared" si="32"/>
        <v>9</v>
      </c>
      <c r="U110" s="138">
        <v>101</v>
      </c>
      <c r="V110" s="139">
        <f t="shared" si="29"/>
        <v>101</v>
      </c>
      <c r="W110" s="27">
        <f t="shared" si="33"/>
        <v>4617947.2282395428</v>
      </c>
      <c r="X110" s="27">
        <f t="shared" si="34"/>
        <v>26938.025498063998</v>
      </c>
      <c r="Y110" s="27">
        <f t="shared" si="35"/>
        <v>7616.1228453048279</v>
      </c>
      <c r="Z110" s="52">
        <f t="shared" si="30"/>
        <v>4610331.1053942377</v>
      </c>
    </row>
    <row r="111" spans="1:26" ht="12" hidden="1" customHeight="1" x14ac:dyDescent="0.35">
      <c r="B111" s="88"/>
      <c r="C111" s="100" t="s">
        <v>195</v>
      </c>
      <c r="D111" s="58"/>
      <c r="E111" s="61">
        <f t="shared" ref="E111:J111" si="53">-$D$24</f>
        <v>-201818.18181818182</v>
      </c>
      <c r="F111" s="62">
        <f t="shared" si="53"/>
        <v>-201818.18181818182</v>
      </c>
      <c r="G111" s="61">
        <f t="shared" si="53"/>
        <v>-201818.18181818182</v>
      </c>
      <c r="H111" s="62">
        <f t="shared" si="53"/>
        <v>-201818.18181818182</v>
      </c>
      <c r="I111" s="71">
        <f t="shared" si="53"/>
        <v>-201818.18181818182</v>
      </c>
      <c r="J111" s="62">
        <f t="shared" si="53"/>
        <v>-201818.18181818182</v>
      </c>
      <c r="K111" s="82"/>
      <c r="L111" s="86"/>
      <c r="N111"/>
      <c r="O111"/>
      <c r="P111"/>
      <c r="Q111"/>
      <c r="R111"/>
      <c r="S111"/>
      <c r="T111" s="234">
        <f t="shared" si="32"/>
        <v>9</v>
      </c>
      <c r="U111" s="138">
        <v>102</v>
      </c>
      <c r="V111" s="139">
        <f t="shared" si="29"/>
        <v>102</v>
      </c>
      <c r="W111" s="27">
        <f t="shared" si="33"/>
        <v>4610331.1053942377</v>
      </c>
      <c r="X111" s="27">
        <f t="shared" si="34"/>
        <v>26893.598114799723</v>
      </c>
      <c r="Y111" s="27">
        <f t="shared" si="35"/>
        <v>7660.5502285691055</v>
      </c>
      <c r="Z111" s="52">
        <f t="shared" si="30"/>
        <v>4602670.5551656689</v>
      </c>
    </row>
    <row r="112" spans="1:26" ht="12" hidden="1" customHeight="1" x14ac:dyDescent="0.35">
      <c r="A112" s="307" t="s">
        <v>117</v>
      </c>
      <c r="B112" s="88"/>
      <c r="C112" s="100" t="s">
        <v>196</v>
      </c>
      <c r="D112" s="58"/>
      <c r="E112" s="69">
        <f>E38</f>
        <v>-35000</v>
      </c>
      <c r="F112" s="70">
        <f t="shared" ref="F112:J112" si="54">F38</f>
        <v>-38010</v>
      </c>
      <c r="G112" s="69">
        <f t="shared" si="54"/>
        <v>-41963.040000000001</v>
      </c>
      <c r="H112" s="70">
        <f t="shared" si="54"/>
        <v>-37808.69904</v>
      </c>
      <c r="I112" s="125">
        <f t="shared" si="54"/>
        <v>-34027.829136</v>
      </c>
      <c r="J112" s="70">
        <f t="shared" si="54"/>
        <v>-31237.547146848003</v>
      </c>
      <c r="K112" s="83"/>
      <c r="L112" s="86"/>
      <c r="N112"/>
      <c r="O112"/>
      <c r="P112"/>
      <c r="Q112"/>
      <c r="R112"/>
      <c r="S112"/>
      <c r="T112" s="234">
        <f t="shared" si="32"/>
        <v>9</v>
      </c>
      <c r="U112" s="138">
        <v>103</v>
      </c>
      <c r="V112" s="139">
        <f t="shared" si="29"/>
        <v>103</v>
      </c>
      <c r="W112" s="27">
        <f t="shared" si="33"/>
        <v>4602670.5551656689</v>
      </c>
      <c r="X112" s="27">
        <f t="shared" si="34"/>
        <v>26848.911571799734</v>
      </c>
      <c r="Y112" s="27">
        <f t="shared" si="35"/>
        <v>7705.2367715690925</v>
      </c>
      <c r="Z112" s="52">
        <f t="shared" si="30"/>
        <v>4594965.3183941003</v>
      </c>
    </row>
    <row r="113" spans="1:26" ht="12" hidden="1" customHeight="1" x14ac:dyDescent="0.35">
      <c r="A113" s="307"/>
      <c r="B113" s="88"/>
      <c r="C113" s="100" t="s">
        <v>197</v>
      </c>
      <c r="D113" s="58"/>
      <c r="E113" s="69">
        <f>E48</f>
        <v>-10752</v>
      </c>
      <c r="F113" s="70">
        <f t="shared" ref="F113:J113" si="55">F48</f>
        <v>-20547.072</v>
      </c>
      <c r="G113" s="69">
        <f t="shared" si="55"/>
        <v>-31174.725120000003</v>
      </c>
      <c r="H113" s="70">
        <f t="shared" si="55"/>
        <v>-42184.973752320002</v>
      </c>
      <c r="I113" s="125">
        <f t="shared" si="55"/>
        <v>-55342.220867942407</v>
      </c>
      <c r="J113" s="70">
        <f t="shared" si="55"/>
        <v>-65618.030865243505</v>
      </c>
      <c r="K113" s="83"/>
      <c r="L113" s="86"/>
      <c r="N113"/>
      <c r="O113"/>
      <c r="P113"/>
      <c r="Q113"/>
      <c r="R113"/>
      <c r="S113"/>
      <c r="T113" s="234">
        <f t="shared" si="32"/>
        <v>9</v>
      </c>
      <c r="U113" s="138">
        <v>104</v>
      </c>
      <c r="V113" s="139">
        <f t="shared" si="29"/>
        <v>104</v>
      </c>
      <c r="W113" s="27">
        <f t="shared" si="33"/>
        <v>4594965.3183941003</v>
      </c>
      <c r="X113" s="27">
        <f t="shared" si="34"/>
        <v>26803.964357298915</v>
      </c>
      <c r="Y113" s="27">
        <f t="shared" si="35"/>
        <v>7750.183986069912</v>
      </c>
      <c r="Z113" s="52">
        <f t="shared" si="30"/>
        <v>4587215.1344080307</v>
      </c>
    </row>
    <row r="114" spans="1:26" ht="12" hidden="1" customHeight="1" x14ac:dyDescent="0.35">
      <c r="A114" s="307"/>
      <c r="B114" s="88"/>
      <c r="C114" s="100" t="s">
        <v>200</v>
      </c>
      <c r="D114" s="58"/>
      <c r="E114" s="69">
        <f>E61-IF(E84=$D$3,E64,0)</f>
        <v>-20458</v>
      </c>
      <c r="F114" s="70">
        <f t="shared" ref="F114:J114" si="56">F61-IF(F84=$D$3,F64,0)</f>
        <v>-25981.66</v>
      </c>
      <c r="G114" s="69">
        <f t="shared" si="56"/>
        <v>-28787.679280000004</v>
      </c>
      <c r="H114" s="70">
        <f t="shared" si="56"/>
        <v>-33969.461550400003</v>
      </c>
      <c r="I114" s="125">
        <f t="shared" si="56"/>
        <v>-33391.980704043206</v>
      </c>
      <c r="J114" s="70">
        <f t="shared" si="56"/>
        <v>-28449.967559844812</v>
      </c>
      <c r="K114" s="83"/>
      <c r="L114" s="86"/>
      <c r="N114"/>
      <c r="O114"/>
      <c r="P114"/>
      <c r="Q114"/>
      <c r="R114"/>
      <c r="S114"/>
      <c r="T114" s="234">
        <f t="shared" si="32"/>
        <v>9</v>
      </c>
      <c r="U114" s="138">
        <v>105</v>
      </c>
      <c r="V114" s="139">
        <f t="shared" si="29"/>
        <v>105</v>
      </c>
      <c r="W114" s="27">
        <f t="shared" si="33"/>
        <v>4587215.1344080307</v>
      </c>
      <c r="X114" s="27">
        <f t="shared" si="34"/>
        <v>26758.754950713505</v>
      </c>
      <c r="Y114" s="27">
        <f t="shared" si="35"/>
        <v>7795.39339265532</v>
      </c>
      <c r="Z114" s="52">
        <f t="shared" si="30"/>
        <v>4579419.7410153756</v>
      </c>
    </row>
    <row r="115" spans="1:26" ht="12" hidden="1" customHeight="1" x14ac:dyDescent="0.35">
      <c r="A115" s="307"/>
      <c r="B115" s="88"/>
      <c r="C115" s="81" t="s">
        <v>137</v>
      </c>
      <c r="D115" s="57"/>
      <c r="E115" s="69">
        <f>E68-IF(E84=$D$3,E70,0)</f>
        <v>-7419.6428571428569</v>
      </c>
      <c r="F115" s="68">
        <f t="shared" ref="F115:J115" si="57">F68-IF(F84=$D$3,F70,0)</f>
        <v>-7419.6428571428569</v>
      </c>
      <c r="G115" s="67">
        <f t="shared" si="57"/>
        <v>-7419.6428571428569</v>
      </c>
      <c r="H115" s="68">
        <f t="shared" si="57"/>
        <v>-7419.6428571428569</v>
      </c>
      <c r="I115" s="124">
        <f t="shared" si="57"/>
        <v>-7419.6428571428569</v>
      </c>
      <c r="J115" s="68">
        <f t="shared" si="57"/>
        <v>-14839.285714285719</v>
      </c>
      <c r="K115" s="83"/>
      <c r="L115" s="86"/>
      <c r="N115"/>
      <c r="O115"/>
      <c r="P115"/>
      <c r="Q115"/>
      <c r="R115"/>
      <c r="S115"/>
      <c r="T115" s="234">
        <f t="shared" si="32"/>
        <v>9</v>
      </c>
      <c r="U115" s="138">
        <v>106</v>
      </c>
      <c r="V115" s="139">
        <f t="shared" si="29"/>
        <v>106</v>
      </c>
      <c r="W115" s="27">
        <f t="shared" si="33"/>
        <v>4579419.7410153756</v>
      </c>
      <c r="X115" s="27">
        <f t="shared" si="34"/>
        <v>26713.281822589684</v>
      </c>
      <c r="Y115" s="27">
        <f t="shared" si="35"/>
        <v>7840.8665207791437</v>
      </c>
      <c r="Z115" s="52">
        <f t="shared" si="30"/>
        <v>4571578.8744945964</v>
      </c>
    </row>
    <row r="116" spans="1:26" ht="14.5" hidden="1" x14ac:dyDescent="0.35">
      <c r="A116" s="307"/>
      <c r="B116" s="88"/>
      <c r="C116" s="81" t="s">
        <v>202</v>
      </c>
      <c r="D116" s="57"/>
      <c r="E116" s="67">
        <f>-E98</f>
        <v>49513.724999999999</v>
      </c>
      <c r="F116" s="68">
        <f t="shared" ref="F116:J116" si="58">-F98</f>
        <v>47038.03875</v>
      </c>
      <c r="G116" s="67">
        <f t="shared" si="58"/>
        <v>47508.419137499994</v>
      </c>
      <c r="H116" s="68">
        <f t="shared" si="58"/>
        <v>48696.129615937491</v>
      </c>
      <c r="I116" s="124">
        <f t="shared" si="58"/>
        <v>50400.494152495288</v>
      </c>
      <c r="J116" s="68">
        <f t="shared" si="58"/>
        <v>52164.511447832629</v>
      </c>
      <c r="K116" s="83"/>
      <c r="L116" s="86"/>
      <c r="N116"/>
      <c r="O116"/>
      <c r="P116"/>
      <c r="Q116"/>
      <c r="R116"/>
      <c r="S116"/>
      <c r="T116" s="234">
        <f t="shared" si="32"/>
        <v>9</v>
      </c>
      <c r="U116" s="138">
        <v>107</v>
      </c>
      <c r="V116" s="139">
        <f t="shared" si="29"/>
        <v>107</v>
      </c>
      <c r="W116" s="27">
        <f t="shared" si="33"/>
        <v>4571578.8744945964</v>
      </c>
      <c r="X116" s="27">
        <f t="shared" si="34"/>
        <v>26667.543434551804</v>
      </c>
      <c r="Y116" s="27">
        <f t="shared" si="35"/>
        <v>7886.6049088170212</v>
      </c>
      <c r="Z116" s="52">
        <f t="shared" si="30"/>
        <v>4563692.2695857789</v>
      </c>
    </row>
    <row r="117" spans="1:26" ht="12" hidden="1" customHeight="1" x14ac:dyDescent="0.35">
      <c r="A117" s="307"/>
      <c r="B117" s="88"/>
      <c r="C117" s="81" t="s">
        <v>93</v>
      </c>
      <c r="D117" s="57"/>
      <c r="E117" s="67">
        <f t="shared" ref="E117:J117" si="59">-E102</f>
        <v>35000</v>
      </c>
      <c r="F117" s="68">
        <f t="shared" si="59"/>
        <v>38010</v>
      </c>
      <c r="G117" s="67">
        <f t="shared" si="59"/>
        <v>41963.040000000001</v>
      </c>
      <c r="H117" s="68">
        <f t="shared" si="59"/>
        <v>37808.69904</v>
      </c>
      <c r="I117" s="124">
        <f t="shared" si="59"/>
        <v>34027.829136</v>
      </c>
      <c r="J117" s="68">
        <f t="shared" si="59"/>
        <v>31237.547146848003</v>
      </c>
      <c r="K117" s="82"/>
      <c r="L117" s="86"/>
      <c r="N117"/>
      <c r="O117"/>
      <c r="P117"/>
      <c r="Q117"/>
      <c r="R117"/>
      <c r="S117"/>
      <c r="T117" s="234">
        <f t="shared" si="32"/>
        <v>9</v>
      </c>
      <c r="U117" s="138">
        <v>108</v>
      </c>
      <c r="V117" s="139">
        <f t="shared" si="29"/>
        <v>108</v>
      </c>
      <c r="W117" s="27">
        <f t="shared" si="33"/>
        <v>4563692.2695857789</v>
      </c>
      <c r="X117" s="27">
        <f t="shared" si="34"/>
        <v>26621.538239250374</v>
      </c>
      <c r="Y117" s="27">
        <f t="shared" si="35"/>
        <v>7932.6101041184538</v>
      </c>
      <c r="Z117" s="52">
        <f t="shared" si="30"/>
        <v>4555759.6594816605</v>
      </c>
    </row>
    <row r="118" spans="1:26" ht="12" hidden="1" customHeight="1" x14ac:dyDescent="0.35">
      <c r="A118" s="307"/>
      <c r="B118" s="88"/>
      <c r="C118" s="81" t="s">
        <v>201</v>
      </c>
      <c r="D118" s="57"/>
      <c r="E118" s="67">
        <f t="shared" ref="E118:J118" si="60">-E104</f>
        <v>20458</v>
      </c>
      <c r="F118" s="68">
        <f t="shared" si="60"/>
        <v>25981.66</v>
      </c>
      <c r="G118" s="67">
        <f t="shared" si="60"/>
        <v>28787.679280000004</v>
      </c>
      <c r="H118" s="68">
        <f t="shared" si="60"/>
        <v>33969.461550400003</v>
      </c>
      <c r="I118" s="124">
        <f t="shared" si="60"/>
        <v>33391.980704043206</v>
      </c>
      <c r="J118" s="68">
        <f t="shared" si="60"/>
        <v>28449.967559844812</v>
      </c>
      <c r="K118" s="82"/>
      <c r="L118" s="86"/>
      <c r="N118"/>
      <c r="O118"/>
      <c r="P118"/>
      <c r="Q118"/>
      <c r="R118"/>
      <c r="S118"/>
      <c r="T118" s="234">
        <f t="shared" si="32"/>
        <v>10</v>
      </c>
      <c r="U118" s="138">
        <v>109</v>
      </c>
      <c r="V118" s="139">
        <f t="shared" si="29"/>
        <v>109</v>
      </c>
      <c r="W118" s="27">
        <f t="shared" si="33"/>
        <v>4555759.6594816605</v>
      </c>
      <c r="X118" s="27">
        <f t="shared" si="34"/>
        <v>26575.264680309683</v>
      </c>
      <c r="Y118" s="27">
        <f t="shared" si="35"/>
        <v>7978.8836630591431</v>
      </c>
      <c r="Z118" s="52">
        <f t="shared" si="30"/>
        <v>4547780.7758186013</v>
      </c>
    </row>
    <row r="119" spans="1:26" ht="12" hidden="1" customHeight="1" x14ac:dyDescent="0.35">
      <c r="A119" s="307"/>
      <c r="B119" s="88"/>
      <c r="C119" s="81" t="s">
        <v>94</v>
      </c>
      <c r="D119" s="57"/>
      <c r="E119" s="67">
        <f>R10</f>
        <v>52758.623009010706</v>
      </c>
      <c r="F119" s="68">
        <f>R11</f>
        <v>56572.548132195741</v>
      </c>
      <c r="G119" s="67">
        <f>R12</f>
        <v>60662.18221091546</v>
      </c>
      <c r="H119" s="68">
        <f>R13</f>
        <v>65047.45626785823</v>
      </c>
      <c r="I119" s="124">
        <f>R14</f>
        <v>69749.742140954157</v>
      </c>
      <c r="J119" s="68">
        <f>R15</f>
        <v>74791.956640025324</v>
      </c>
      <c r="K119" s="82"/>
      <c r="L119" s="86"/>
      <c r="N119"/>
      <c r="O119"/>
      <c r="P119"/>
      <c r="Q119"/>
      <c r="R119"/>
      <c r="S119"/>
      <c r="T119" s="234">
        <f t="shared" si="32"/>
        <v>10</v>
      </c>
      <c r="U119" s="138">
        <v>110</v>
      </c>
      <c r="V119" s="139">
        <f t="shared" si="29"/>
        <v>110</v>
      </c>
      <c r="W119" s="27">
        <f t="shared" si="33"/>
        <v>4547780.7758186013</v>
      </c>
      <c r="X119" s="27">
        <f t="shared" si="34"/>
        <v>26528.72119227517</v>
      </c>
      <c r="Y119" s="27">
        <f t="shared" si="35"/>
        <v>8025.4271510936551</v>
      </c>
      <c r="Z119" s="52">
        <f t="shared" si="30"/>
        <v>4539755.348667508</v>
      </c>
    </row>
    <row r="120" spans="1:26" ht="12" hidden="1" customHeight="1" x14ac:dyDescent="0.35">
      <c r="A120" s="307"/>
      <c r="B120" s="88"/>
      <c r="C120" s="106" t="s">
        <v>88</v>
      </c>
      <c r="D120" s="107"/>
      <c r="E120" s="131">
        <f t="shared" ref="E120:J120" si="61">SUM(E110:E119)</f>
        <v>179031.66821326016</v>
      </c>
      <c r="F120" s="146">
        <f t="shared" si="61"/>
        <v>38455.986336445188</v>
      </c>
      <c r="G120" s="131">
        <f t="shared" si="61"/>
        <v>52482.299315164826</v>
      </c>
      <c r="H120" s="132">
        <f t="shared" si="61"/>
        <v>86041.646575137391</v>
      </c>
      <c r="I120" s="133">
        <f t="shared" si="61"/>
        <v>142282.11566421069</v>
      </c>
      <c r="J120" s="132">
        <f t="shared" si="61"/>
        <v>189809.60493821022</v>
      </c>
      <c r="K120" s="134"/>
      <c r="L120" s="86"/>
      <c r="N120"/>
      <c r="O120"/>
      <c r="P120"/>
      <c r="Q120"/>
      <c r="R120"/>
      <c r="S120"/>
      <c r="T120" s="234">
        <f t="shared" si="32"/>
        <v>10</v>
      </c>
      <c r="U120" s="138">
        <v>111</v>
      </c>
      <c r="V120" s="139">
        <f t="shared" si="29"/>
        <v>111</v>
      </c>
      <c r="W120" s="27">
        <f t="shared" si="33"/>
        <v>4539755.348667508</v>
      </c>
      <c r="X120" s="27">
        <f t="shared" si="34"/>
        <v>26481.906200560457</v>
      </c>
      <c r="Y120" s="27">
        <f t="shared" si="35"/>
        <v>8072.242142808369</v>
      </c>
      <c r="Z120" s="52">
        <f t="shared" si="30"/>
        <v>4531683.1065246994</v>
      </c>
    </row>
    <row r="121" spans="1:26" ht="12" hidden="1" customHeight="1" x14ac:dyDescent="0.35">
      <c r="A121" s="307"/>
      <c r="B121" s="88"/>
      <c r="C121" s="81" t="s">
        <v>95</v>
      </c>
      <c r="D121" s="57"/>
      <c r="E121" s="63">
        <f t="shared" ref="E121:J121" si="62">-E75</f>
        <v>0</v>
      </c>
      <c r="F121" s="64">
        <f t="shared" si="62"/>
        <v>0</v>
      </c>
      <c r="G121" s="63">
        <f t="shared" si="62"/>
        <v>0</v>
      </c>
      <c r="H121" s="64">
        <f t="shared" si="62"/>
        <v>0</v>
      </c>
      <c r="I121" s="103">
        <f t="shared" si="62"/>
        <v>0</v>
      </c>
      <c r="J121" s="64">
        <f t="shared" si="62"/>
        <v>0</v>
      </c>
      <c r="K121" s="82"/>
      <c r="L121" s="86"/>
      <c r="N121"/>
      <c r="O121"/>
      <c r="P121"/>
      <c r="Q121"/>
      <c r="R121"/>
      <c r="S121"/>
      <c r="T121" s="234">
        <f t="shared" si="32"/>
        <v>10</v>
      </c>
      <c r="U121" s="138">
        <v>112</v>
      </c>
      <c r="V121" s="139">
        <f t="shared" si="29"/>
        <v>112</v>
      </c>
      <c r="W121" s="27">
        <f t="shared" si="33"/>
        <v>4531683.1065246994</v>
      </c>
      <c r="X121" s="27">
        <f t="shared" si="34"/>
        <v>26434.818121394077</v>
      </c>
      <c r="Y121" s="27">
        <f t="shared" si="35"/>
        <v>8119.3302219747511</v>
      </c>
      <c r="Z121" s="52">
        <f t="shared" si="30"/>
        <v>4523563.7763027251</v>
      </c>
    </row>
    <row r="122" spans="1:26" ht="12" hidden="1" customHeight="1" x14ac:dyDescent="0.35">
      <c r="A122" s="307"/>
      <c r="B122" s="88"/>
      <c r="C122" s="106" t="s">
        <v>15</v>
      </c>
      <c r="D122" s="107"/>
      <c r="E122" s="131">
        <f>E120+E121</f>
        <v>179031.66821326016</v>
      </c>
      <c r="F122" s="146">
        <f t="shared" ref="F122:J122" si="63">F120+F121</f>
        <v>38455.986336445188</v>
      </c>
      <c r="G122" s="131">
        <f t="shared" si="63"/>
        <v>52482.299315164826</v>
      </c>
      <c r="H122" s="132">
        <f t="shared" si="63"/>
        <v>86041.646575137391</v>
      </c>
      <c r="I122" s="133">
        <f t="shared" si="63"/>
        <v>142282.11566421069</v>
      </c>
      <c r="J122" s="132">
        <f t="shared" si="63"/>
        <v>189809.60493821022</v>
      </c>
      <c r="K122" s="82"/>
      <c r="L122" s="86"/>
      <c r="N122"/>
      <c r="O122"/>
      <c r="P122"/>
      <c r="Q122"/>
      <c r="R122"/>
      <c r="S122"/>
      <c r="T122" s="234">
        <f t="shared" si="32"/>
        <v>10</v>
      </c>
      <c r="U122" s="138">
        <v>113</v>
      </c>
      <c r="V122" s="139">
        <f t="shared" si="29"/>
        <v>113</v>
      </c>
      <c r="W122" s="27">
        <f t="shared" si="33"/>
        <v>4523563.7763027251</v>
      </c>
      <c r="X122" s="27">
        <f t="shared" si="34"/>
        <v>26387.455361765889</v>
      </c>
      <c r="Y122" s="27">
        <f t="shared" si="35"/>
        <v>8166.6929816029369</v>
      </c>
      <c r="Z122" s="52">
        <f t="shared" si="30"/>
        <v>4515397.0833211225</v>
      </c>
    </row>
    <row r="123" spans="1:26" ht="12" hidden="1" customHeight="1" x14ac:dyDescent="0.35">
      <c r="A123" s="307"/>
      <c r="B123" s="88"/>
      <c r="C123" s="81" t="s">
        <v>96</v>
      </c>
      <c r="D123" s="137">
        <f>D13</f>
        <v>0.21</v>
      </c>
      <c r="E123" s="63">
        <f t="shared" ref="E123:J123" si="64">ROUND(IF(E122&gt;0,-$D$123*E122,0),0)</f>
        <v>-37597</v>
      </c>
      <c r="F123" s="64">
        <f t="shared" si="64"/>
        <v>-8076</v>
      </c>
      <c r="G123" s="63">
        <f t="shared" si="64"/>
        <v>-11021</v>
      </c>
      <c r="H123" s="64">
        <f t="shared" si="64"/>
        <v>-18069</v>
      </c>
      <c r="I123" s="103">
        <f t="shared" si="64"/>
        <v>-29879</v>
      </c>
      <c r="J123" s="64">
        <f t="shared" si="64"/>
        <v>-39860</v>
      </c>
      <c r="K123" s="82"/>
      <c r="L123" s="86"/>
      <c r="N123"/>
      <c r="O123"/>
      <c r="P123"/>
      <c r="Q123"/>
      <c r="R123"/>
      <c r="S123"/>
      <c r="T123" s="234">
        <f t="shared" si="32"/>
        <v>10</v>
      </c>
      <c r="U123" s="138">
        <v>114</v>
      </c>
      <c r="V123" s="139">
        <f t="shared" si="29"/>
        <v>114</v>
      </c>
      <c r="W123" s="27">
        <f t="shared" si="33"/>
        <v>4515397.0833211225</v>
      </c>
      <c r="X123" s="27">
        <f t="shared" si="34"/>
        <v>26339.816319373203</v>
      </c>
      <c r="Y123" s="27">
        <f t="shared" si="35"/>
        <v>8214.3320239956211</v>
      </c>
      <c r="Z123" s="52">
        <f t="shared" si="30"/>
        <v>4507182.7512971265</v>
      </c>
    </row>
    <row r="124" spans="1:26" ht="14.5" hidden="1" x14ac:dyDescent="0.35">
      <c r="A124" s="307"/>
      <c r="B124" s="88"/>
      <c r="C124" s="81" t="s">
        <v>199</v>
      </c>
      <c r="D124" s="137"/>
      <c r="E124" s="63">
        <v>0</v>
      </c>
      <c r="F124" s="205">
        <v>0</v>
      </c>
      <c r="G124" s="63">
        <v>0</v>
      </c>
      <c r="H124" s="64">
        <v>0</v>
      </c>
      <c r="I124" s="103">
        <v>0</v>
      </c>
      <c r="J124" s="64">
        <f>IF(J153&gt;0,J153,0)</f>
        <v>60995.102047060878</v>
      </c>
      <c r="K124" s="82"/>
      <c r="L124" s="86"/>
      <c r="N124"/>
      <c r="O124"/>
      <c r="P124"/>
      <c r="Q124"/>
      <c r="R124"/>
      <c r="S124"/>
      <c r="T124" s="234">
        <f t="shared" si="32"/>
        <v>10</v>
      </c>
      <c r="U124" s="138">
        <v>115</v>
      </c>
      <c r="V124" s="139">
        <f t="shared" si="29"/>
        <v>115</v>
      </c>
      <c r="W124" s="27">
        <f t="shared" si="33"/>
        <v>4507182.7512971265</v>
      </c>
      <c r="X124" s="27">
        <f t="shared" si="34"/>
        <v>26291.899382566564</v>
      </c>
      <c r="Y124" s="27">
        <f t="shared" si="35"/>
        <v>8262.2489608022624</v>
      </c>
      <c r="Z124" s="52">
        <f t="shared" si="30"/>
        <v>4498920.5023363242</v>
      </c>
    </row>
    <row r="125" spans="1:26" ht="12" hidden="1" customHeight="1" x14ac:dyDescent="0.35">
      <c r="A125" s="307"/>
      <c r="B125" s="88"/>
      <c r="C125" s="106" t="s">
        <v>110</v>
      </c>
      <c r="D125" s="107"/>
      <c r="E125" s="131">
        <f>E110+E123+E124</f>
        <v>259152.14487957413</v>
      </c>
      <c r="F125" s="146">
        <f t="shared" ref="F125:J125" si="65">F110+F123+F124</f>
        <v>156554.29612957413</v>
      </c>
      <c r="G125" s="131">
        <f t="shared" si="65"/>
        <v>173703.24776207405</v>
      </c>
      <c r="H125" s="132">
        <f t="shared" si="65"/>
        <v>205651.85911898635</v>
      </c>
      <c r="I125" s="133">
        <f t="shared" si="65"/>
        <v>256832.92491402832</v>
      </c>
      <c r="J125" s="132">
        <f t="shared" si="65"/>
        <v>366263.73729512421</v>
      </c>
      <c r="K125" s="134"/>
      <c r="L125" s="86"/>
      <c r="M125"/>
      <c r="N125"/>
      <c r="O125"/>
      <c r="P125"/>
      <c r="Q125"/>
      <c r="R125"/>
      <c r="S125"/>
      <c r="T125" s="234">
        <f t="shared" si="32"/>
        <v>10</v>
      </c>
      <c r="U125" s="138">
        <v>116</v>
      </c>
      <c r="V125" s="139">
        <f t="shared" si="29"/>
        <v>116</v>
      </c>
      <c r="W125" s="27">
        <f t="shared" si="33"/>
        <v>4498920.5023363242</v>
      </c>
      <c r="X125" s="27">
        <f t="shared" si="34"/>
        <v>26243.702930295214</v>
      </c>
      <c r="Y125" s="27">
        <f t="shared" si="35"/>
        <v>8310.4454130736103</v>
      </c>
      <c r="Z125" s="52">
        <f t="shared" si="30"/>
        <v>4490610.0569232507</v>
      </c>
    </row>
    <row r="126" spans="1:26" ht="12" hidden="1" customHeight="1" outlineLevel="1" x14ac:dyDescent="0.35">
      <c r="A126" s="306" t="s">
        <v>118</v>
      </c>
      <c r="B126" s="88"/>
      <c r="C126" s="97" t="s">
        <v>12</v>
      </c>
      <c r="D126" s="116"/>
      <c r="E126" s="61"/>
      <c r="F126" s="101"/>
      <c r="G126" s="119"/>
      <c r="H126" s="101"/>
      <c r="I126" s="71"/>
      <c r="J126" s="62">
        <f>'Fig 6.9'!F36</f>
        <v>0</v>
      </c>
      <c r="K126" s="2"/>
      <c r="L126" s="86"/>
      <c r="N126"/>
      <c r="O126"/>
      <c r="P126"/>
      <c r="Q126"/>
      <c r="R126"/>
      <c r="S126"/>
      <c r="T126" s="234">
        <f t="shared" si="32"/>
        <v>10</v>
      </c>
      <c r="U126" s="138">
        <v>117</v>
      </c>
      <c r="V126" s="139">
        <f t="shared" si="29"/>
        <v>117</v>
      </c>
      <c r="W126" s="27">
        <f t="shared" si="33"/>
        <v>4490610.0569232507</v>
      </c>
      <c r="X126" s="27">
        <f t="shared" si="34"/>
        <v>26195.225332052287</v>
      </c>
      <c r="Y126" s="27">
        <f t="shared" si="35"/>
        <v>8358.9230113165377</v>
      </c>
      <c r="Z126" s="52">
        <f t="shared" si="30"/>
        <v>4482251.1339119337</v>
      </c>
    </row>
    <row r="127" spans="1:26" ht="12" hidden="1" customHeight="1" outlineLevel="1" x14ac:dyDescent="0.35">
      <c r="A127" s="306"/>
      <c r="B127" s="88"/>
      <c r="C127" s="97" t="s">
        <v>96</v>
      </c>
      <c r="D127" s="117"/>
      <c r="E127" s="67"/>
      <c r="F127" s="104"/>
      <c r="G127" s="121"/>
      <c r="H127" s="104"/>
      <c r="I127" s="124"/>
      <c r="J127" s="68">
        <f>'Fig 6.9'!F37</f>
        <v>0</v>
      </c>
      <c r="K127" s="2"/>
      <c r="L127" s="86"/>
      <c r="N127"/>
      <c r="O127"/>
      <c r="P127"/>
      <c r="Q127"/>
      <c r="R127"/>
      <c r="S127"/>
      <c r="T127" s="234">
        <f t="shared" si="32"/>
        <v>10</v>
      </c>
      <c r="U127" s="138">
        <v>118</v>
      </c>
      <c r="V127" s="139">
        <f t="shared" si="29"/>
        <v>118</v>
      </c>
      <c r="W127" s="27">
        <f t="shared" si="33"/>
        <v>4482251.1339119337</v>
      </c>
      <c r="X127" s="27">
        <f t="shared" si="34"/>
        <v>26146.464947819608</v>
      </c>
      <c r="Y127" s="27">
        <f t="shared" si="35"/>
        <v>8407.6833955492184</v>
      </c>
      <c r="Z127" s="52">
        <f t="shared" si="30"/>
        <v>4473843.4505163841</v>
      </c>
    </row>
    <row r="128" spans="1:26" ht="12" hidden="1" customHeight="1" outlineLevel="1" x14ac:dyDescent="0.35">
      <c r="A128" s="306"/>
      <c r="B128" s="88"/>
      <c r="C128" s="97" t="s">
        <v>97</v>
      </c>
      <c r="D128" s="117"/>
      <c r="E128" s="67"/>
      <c r="F128" s="104"/>
      <c r="G128" s="121"/>
      <c r="H128" s="104"/>
      <c r="I128" s="124"/>
      <c r="J128" s="68">
        <f>-S15</f>
        <v>-4814167.4915990392</v>
      </c>
      <c r="K128" s="2"/>
      <c r="L128" s="86"/>
      <c r="N128"/>
      <c r="O128"/>
      <c r="P128"/>
      <c r="Q128"/>
      <c r="R128"/>
      <c r="S128"/>
      <c r="T128" s="234">
        <f t="shared" si="32"/>
        <v>10</v>
      </c>
      <c r="U128" s="138">
        <v>119</v>
      </c>
      <c r="V128" s="139">
        <f t="shared" si="29"/>
        <v>119</v>
      </c>
      <c r="W128" s="27">
        <f t="shared" si="33"/>
        <v>4473843.4505163841</v>
      </c>
      <c r="X128" s="27">
        <f t="shared" si="34"/>
        <v>26097.420128012236</v>
      </c>
      <c r="Y128" s="27">
        <f t="shared" si="35"/>
        <v>8456.7282153565884</v>
      </c>
      <c r="Z128" s="52">
        <f t="shared" si="30"/>
        <v>4465386.7223010277</v>
      </c>
    </row>
    <row r="129" spans="1:26" ht="12" hidden="1" customHeight="1" outlineLevel="1" x14ac:dyDescent="0.35">
      <c r="A129" s="306"/>
      <c r="B129" s="88"/>
      <c r="C129" s="130" t="s">
        <v>98</v>
      </c>
      <c r="D129" s="158">
        <f>-E7-E8</f>
        <v>-1783187.5</v>
      </c>
      <c r="E129" s="63"/>
      <c r="F129" s="102"/>
      <c r="G129" s="120"/>
      <c r="H129" s="102"/>
      <c r="I129" s="103"/>
      <c r="J129" s="102"/>
      <c r="K129" s="82"/>
      <c r="L129" s="86"/>
      <c r="N129"/>
      <c r="O129"/>
      <c r="P129"/>
      <c r="Q129"/>
      <c r="R129"/>
      <c r="S129"/>
      <c r="T129" s="234">
        <f t="shared" si="32"/>
        <v>10</v>
      </c>
      <c r="U129" s="138">
        <v>120</v>
      </c>
      <c r="V129" s="139">
        <f t="shared" si="29"/>
        <v>120</v>
      </c>
      <c r="W129" s="27">
        <f t="shared" si="33"/>
        <v>4465386.7223010277</v>
      </c>
      <c r="X129" s="27">
        <f t="shared" si="34"/>
        <v>26048.08921342266</v>
      </c>
      <c r="Y129" s="27">
        <f t="shared" si="35"/>
        <v>8506.0591299461685</v>
      </c>
      <c r="Z129" s="52">
        <f t="shared" si="30"/>
        <v>4456880.6631710818</v>
      </c>
    </row>
    <row r="130" spans="1:26" ht="12" hidden="1" customHeight="1" outlineLevel="1" x14ac:dyDescent="0.35">
      <c r="A130" s="306"/>
      <c r="B130" s="88"/>
      <c r="C130" s="106" t="s">
        <v>90</v>
      </c>
      <c r="D130" s="107">
        <f>D129</f>
        <v>-1783187.5</v>
      </c>
      <c r="E130" s="108">
        <f>SUM(E125:E129)</f>
        <v>259152.14487957413</v>
      </c>
      <c r="F130" s="109">
        <f t="shared" ref="F130:J130" si="66">SUM(F125:F129)</f>
        <v>156554.29612957413</v>
      </c>
      <c r="G130" s="108">
        <f t="shared" si="66"/>
        <v>173703.24776207405</v>
      </c>
      <c r="H130" s="109">
        <f t="shared" si="66"/>
        <v>205651.85911898635</v>
      </c>
      <c r="I130" s="126">
        <f t="shared" si="66"/>
        <v>256832.92491402832</v>
      </c>
      <c r="J130" s="203">
        <f t="shared" si="66"/>
        <v>-4447903.7543039154</v>
      </c>
      <c r="K130" s="135"/>
      <c r="L130" s="86"/>
      <c r="N130"/>
      <c r="O130"/>
      <c r="P130"/>
      <c r="Q130"/>
      <c r="R130"/>
      <c r="S130"/>
      <c r="T130" s="234">
        <f t="shared" si="32"/>
        <v>11</v>
      </c>
      <c r="U130" s="138">
        <v>121</v>
      </c>
      <c r="V130" s="139">
        <f t="shared" si="29"/>
        <v>121</v>
      </c>
      <c r="W130" s="27">
        <f t="shared" si="33"/>
        <v>4456880.6631710818</v>
      </c>
      <c r="X130" s="27">
        <f t="shared" si="34"/>
        <v>25998.470535164641</v>
      </c>
      <c r="Y130" s="27">
        <f t="shared" si="35"/>
        <v>8555.6778082041874</v>
      </c>
      <c r="Z130" s="52">
        <f t="shared" si="30"/>
        <v>4448324.9853628781</v>
      </c>
    </row>
    <row r="131" spans="1:26" ht="14.5" hidden="1" outlineLevel="1" x14ac:dyDescent="0.35">
      <c r="A131" s="306"/>
      <c r="B131" s="88"/>
      <c r="C131" s="73"/>
      <c r="D131" s="2"/>
      <c r="E131" s="2"/>
      <c r="F131" s="2"/>
      <c r="G131" s="2"/>
      <c r="H131" s="2"/>
      <c r="I131" s="2"/>
      <c r="J131" s="2"/>
      <c r="K131" s="2"/>
      <c r="L131" s="86"/>
      <c r="N131"/>
      <c r="O131"/>
      <c r="P131"/>
      <c r="Q131"/>
      <c r="R131"/>
      <c r="S131"/>
      <c r="T131" s="234">
        <f t="shared" si="32"/>
        <v>11</v>
      </c>
      <c r="U131" s="138">
        <v>122</v>
      </c>
      <c r="V131" s="139">
        <f t="shared" si="29"/>
        <v>122</v>
      </c>
      <c r="W131" s="27">
        <f t="shared" si="33"/>
        <v>4448324.9853628781</v>
      </c>
      <c r="X131" s="27">
        <f t="shared" si="34"/>
        <v>25948.562414616783</v>
      </c>
      <c r="Y131" s="27">
        <f t="shared" si="35"/>
        <v>8605.5859287520452</v>
      </c>
      <c r="Z131" s="52">
        <f t="shared" si="30"/>
        <v>4439719.399434126</v>
      </c>
    </row>
    <row r="132" spans="1:26" ht="12" hidden="1" customHeight="1" outlineLevel="1" x14ac:dyDescent="0.35">
      <c r="A132" s="306"/>
      <c r="B132" s="88"/>
      <c r="C132" s="318" t="s">
        <v>116</v>
      </c>
      <c r="D132" s="185" t="s">
        <v>114</v>
      </c>
      <c r="E132" s="183">
        <f>SUM(D130:J130)</f>
        <v>-5179196.7814996783</v>
      </c>
      <c r="F132" s="2"/>
      <c r="G132" s="308" t="s">
        <v>102</v>
      </c>
      <c r="H132" s="309"/>
      <c r="I132" s="310"/>
      <c r="J132" s="183">
        <f>SUM(E130:J130)</f>
        <v>-3396009.2814996783</v>
      </c>
      <c r="K132" s="2"/>
      <c r="L132" s="86"/>
      <c r="N132"/>
      <c r="O132"/>
      <c r="P132"/>
      <c r="Q132"/>
      <c r="R132"/>
      <c r="S132"/>
      <c r="T132" s="234">
        <f t="shared" si="32"/>
        <v>11</v>
      </c>
      <c r="U132" s="138">
        <v>123</v>
      </c>
      <c r="V132" s="139">
        <f t="shared" si="29"/>
        <v>123</v>
      </c>
      <c r="W132" s="27">
        <f t="shared" si="33"/>
        <v>4439719.399434126</v>
      </c>
      <c r="X132" s="27">
        <f t="shared" si="34"/>
        <v>25898.363163365728</v>
      </c>
      <c r="Y132" s="27">
        <f t="shared" si="35"/>
        <v>8655.7851800031003</v>
      </c>
      <c r="Z132" s="52">
        <f t="shared" si="30"/>
        <v>4431063.6142541226</v>
      </c>
    </row>
    <row r="133" spans="1:26" ht="12" hidden="1" customHeight="1" outlineLevel="1" x14ac:dyDescent="0.35">
      <c r="A133" s="306"/>
      <c r="B133" s="88"/>
      <c r="C133" s="318"/>
      <c r="D133" s="186" t="s">
        <v>83</v>
      </c>
      <c r="E133" s="184" t="e">
        <f>IRR(D130:J130)</f>
        <v>#NUM!</v>
      </c>
      <c r="G133" s="308" t="s">
        <v>111</v>
      </c>
      <c r="H133" s="309"/>
      <c r="I133" s="310"/>
      <c r="J133" s="184">
        <f>SUM(J126:J128)/J132</f>
        <v>1.4175955047664364</v>
      </c>
      <c r="K133" s="2"/>
      <c r="L133" s="86"/>
      <c r="N133"/>
      <c r="O133"/>
      <c r="P133"/>
      <c r="Q133"/>
      <c r="R133"/>
      <c r="S133"/>
      <c r="T133" s="234">
        <f t="shared" si="32"/>
        <v>11</v>
      </c>
      <c r="U133" s="138">
        <v>124</v>
      </c>
      <c r="V133" s="139">
        <f t="shared" si="29"/>
        <v>124</v>
      </c>
      <c r="W133" s="27">
        <f t="shared" si="33"/>
        <v>4431063.6142541226</v>
      </c>
      <c r="X133" s="27">
        <f t="shared" si="34"/>
        <v>25847.871083149039</v>
      </c>
      <c r="Y133" s="27">
        <f t="shared" si="35"/>
        <v>8706.2772602197856</v>
      </c>
      <c r="Z133" s="52">
        <f t="shared" si="30"/>
        <v>4422357.3369939029</v>
      </c>
    </row>
    <row r="134" spans="1:26" ht="12" hidden="1" customHeight="1" outlineLevel="1" x14ac:dyDescent="0.35">
      <c r="A134" s="306"/>
      <c r="B134" s="88"/>
      <c r="C134" s="318"/>
      <c r="D134" s="187">
        <f>H4</f>
        <v>0.15</v>
      </c>
      <c r="E134" s="183">
        <f>NPV(H4,E130:J130)+D130</f>
        <v>-3002925.628068977</v>
      </c>
      <c r="F134" s="2"/>
      <c r="G134" s="2"/>
      <c r="H134" s="2"/>
      <c r="I134" s="2"/>
      <c r="J134" s="2"/>
      <c r="K134" s="2"/>
      <c r="L134" s="86"/>
      <c r="N134"/>
      <c r="O134"/>
      <c r="P134"/>
      <c r="Q134"/>
      <c r="R134"/>
      <c r="S134"/>
      <c r="T134" s="234">
        <f t="shared" si="32"/>
        <v>11</v>
      </c>
      <c r="U134" s="138">
        <v>125</v>
      </c>
      <c r="V134" s="139">
        <f t="shared" si="29"/>
        <v>125</v>
      </c>
      <c r="W134" s="27">
        <f t="shared" si="33"/>
        <v>4422357.3369939029</v>
      </c>
      <c r="X134" s="27">
        <f t="shared" si="34"/>
        <v>25797.084465797758</v>
      </c>
      <c r="Y134" s="27">
        <f t="shared" si="35"/>
        <v>8757.0638775710668</v>
      </c>
      <c r="Z134" s="52">
        <f t="shared" si="30"/>
        <v>4413600.2731163315</v>
      </c>
    </row>
    <row r="135" spans="1:26" ht="12" hidden="1" customHeight="1" outlineLevel="1" x14ac:dyDescent="0.35">
      <c r="A135" s="306"/>
      <c r="B135" s="88"/>
      <c r="C135" s="318"/>
      <c r="D135" s="186" t="s">
        <v>115</v>
      </c>
      <c r="E135" s="188">
        <f>E132/-D129+1</f>
        <v>-1.9044600085519208</v>
      </c>
      <c r="F135" s="2"/>
      <c r="G135" s="2"/>
      <c r="H135" s="2"/>
      <c r="I135" s="2"/>
      <c r="J135" s="2"/>
      <c r="K135" s="2"/>
      <c r="L135" s="86"/>
      <c r="N135"/>
      <c r="O135"/>
      <c r="P135"/>
      <c r="Q135"/>
      <c r="R135"/>
      <c r="S135"/>
      <c r="T135" s="234">
        <f t="shared" si="32"/>
        <v>11</v>
      </c>
      <c r="U135" s="138">
        <v>126</v>
      </c>
      <c r="V135" s="139">
        <f t="shared" si="29"/>
        <v>126</v>
      </c>
      <c r="W135" s="27">
        <f t="shared" si="33"/>
        <v>4413600.2731163315</v>
      </c>
      <c r="X135" s="27">
        <f t="shared" si="34"/>
        <v>25746.001593178597</v>
      </c>
      <c r="Y135" s="27">
        <f t="shared" si="35"/>
        <v>8808.1467501902316</v>
      </c>
      <c r="Z135" s="52">
        <f t="shared" si="30"/>
        <v>4404792.1263661413</v>
      </c>
    </row>
    <row r="136" spans="1:26" ht="8.25" customHeight="1" collapsed="1" thickBot="1" x14ac:dyDescent="0.4">
      <c r="A136" s="169"/>
      <c r="B136" s="89"/>
      <c r="C136" s="84"/>
      <c r="D136" s="84"/>
      <c r="E136" s="84"/>
      <c r="F136" s="84"/>
      <c r="G136" s="84"/>
      <c r="H136" s="84"/>
      <c r="I136" s="84"/>
      <c r="J136" s="84"/>
      <c r="K136" s="84"/>
      <c r="L136" s="85"/>
      <c r="N136"/>
      <c r="O136"/>
      <c r="P136"/>
      <c r="Q136"/>
      <c r="R136"/>
      <c r="S136"/>
      <c r="T136" s="234">
        <f t="shared" si="32"/>
        <v>11</v>
      </c>
      <c r="U136" s="138">
        <v>127</v>
      </c>
      <c r="V136" s="139">
        <f t="shared" si="29"/>
        <v>127</v>
      </c>
      <c r="W136" s="27">
        <f t="shared" si="33"/>
        <v>4404792.1263661413</v>
      </c>
      <c r="X136" s="27">
        <f t="shared" si="34"/>
        <v>25694.620737135818</v>
      </c>
      <c r="Y136" s="27">
        <f t="shared" si="35"/>
        <v>8859.5276062330067</v>
      </c>
      <c r="Z136" s="52">
        <f t="shared" si="30"/>
        <v>4395932.5987599082</v>
      </c>
    </row>
    <row r="137" spans="1:26" ht="15" hidden="1" customHeight="1" thickTop="1" x14ac:dyDescent="0.35">
      <c r="B137" s="2"/>
      <c r="C137" s="327" t="s">
        <v>203</v>
      </c>
      <c r="D137" s="327"/>
      <c r="E137" s="327"/>
      <c r="F137" s="327"/>
      <c r="G137" s="327"/>
      <c r="H137" s="327"/>
      <c r="I137" s="327"/>
      <c r="J137" s="327"/>
      <c r="K137" s="327"/>
      <c r="L137" s="2"/>
      <c r="N137"/>
      <c r="O137"/>
      <c r="P137"/>
      <c r="Q137"/>
      <c r="R137"/>
      <c r="S137"/>
      <c r="T137" s="234">
        <f t="shared" si="32"/>
        <v>11</v>
      </c>
      <c r="U137" s="138">
        <v>128</v>
      </c>
      <c r="V137" s="139">
        <f t="shared" si="29"/>
        <v>128</v>
      </c>
      <c r="W137" s="27">
        <f t="shared" si="33"/>
        <v>4395932.5987599082</v>
      </c>
      <c r="X137" s="27">
        <f t="shared" si="34"/>
        <v>25642.940159432794</v>
      </c>
      <c r="Y137" s="27">
        <f t="shared" si="35"/>
        <v>8911.2081839360326</v>
      </c>
      <c r="Z137" s="52">
        <f t="shared" si="30"/>
        <v>4387021.3905759724</v>
      </c>
    </row>
    <row r="138" spans="1:26" ht="14.5" hidden="1" customHeight="1" x14ac:dyDescent="0.35">
      <c r="B138" s="2"/>
      <c r="C138" s="328"/>
      <c r="D138" s="328"/>
      <c r="E138" s="328"/>
      <c r="F138" s="328"/>
      <c r="G138" s="328"/>
      <c r="H138" s="328"/>
      <c r="I138" s="328"/>
      <c r="J138" s="328"/>
      <c r="K138" s="328"/>
      <c r="L138" s="2"/>
      <c r="N138"/>
      <c r="O138"/>
      <c r="P138"/>
      <c r="Q138"/>
      <c r="R138"/>
      <c r="S138"/>
      <c r="T138" s="234">
        <f t="shared" si="32"/>
        <v>11</v>
      </c>
      <c r="U138" s="138">
        <v>129</v>
      </c>
      <c r="V138" s="139">
        <f t="shared" ref="V138:V201" si="67">U138</f>
        <v>129</v>
      </c>
      <c r="W138" s="27">
        <f t="shared" si="33"/>
        <v>4387021.3905759724</v>
      </c>
      <c r="X138" s="27">
        <f t="shared" si="34"/>
        <v>25590.958111693166</v>
      </c>
      <c r="Y138" s="27">
        <f t="shared" si="35"/>
        <v>8963.1902316756605</v>
      </c>
      <c r="Z138" s="52">
        <f t="shared" ref="Z138:Z201" si="68">W138-Y138</f>
        <v>4378058.2003442971</v>
      </c>
    </row>
    <row r="139" spans="1:26" ht="12" hidden="1" customHeight="1" x14ac:dyDescent="0.35">
      <c r="B139" s="2"/>
      <c r="C139" s="328"/>
      <c r="D139" s="328"/>
      <c r="E139" s="328"/>
      <c r="F139" s="328"/>
      <c r="G139" s="328"/>
      <c r="H139" s="328"/>
      <c r="I139" s="328"/>
      <c r="J139" s="328"/>
      <c r="K139" s="328"/>
      <c r="L139" s="2"/>
      <c r="N139"/>
      <c r="O139"/>
      <c r="P139"/>
      <c r="Q139"/>
      <c r="R139"/>
      <c r="S139"/>
      <c r="T139" s="234">
        <f t="shared" ref="T139:T202" si="69">ROUNDUP(U139/12,0)</f>
        <v>11</v>
      </c>
      <c r="U139" s="138">
        <v>130</v>
      </c>
      <c r="V139" s="139">
        <f t="shared" si="67"/>
        <v>130</v>
      </c>
      <c r="W139" s="27">
        <f t="shared" ref="W139:W202" si="70">Z138</f>
        <v>4378058.2003442971</v>
      </c>
      <c r="X139" s="27">
        <f t="shared" ref="X139:X202" si="71">IF(ROUND(W139,0)=0,0,$D$11/12-Y139)</f>
        <v>25538.672835341727</v>
      </c>
      <c r="Y139" s="27">
        <f t="shared" ref="Y139:Y202" si="72">IFERROR(-PPMT($E$10,V139,$E$9,$E$6),0)</f>
        <v>9015.4755080271007</v>
      </c>
      <c r="Z139" s="52">
        <f t="shared" si="68"/>
        <v>4369042.7248362703</v>
      </c>
    </row>
    <row r="140" spans="1:26" ht="12" hidden="1" customHeight="1" x14ac:dyDescent="0.35">
      <c r="A140" s="8"/>
      <c r="B140" s="190"/>
      <c r="C140" s="328"/>
      <c r="D140" s="328"/>
      <c r="E140" s="328"/>
      <c r="F140" s="328"/>
      <c r="G140" s="328"/>
      <c r="H140" s="328"/>
      <c r="I140" s="328"/>
      <c r="J140" s="328"/>
      <c r="K140" s="328"/>
      <c r="L140" s="2"/>
      <c r="N140" s="25"/>
      <c r="O140"/>
      <c r="P140"/>
      <c r="Q140"/>
      <c r="R140"/>
      <c r="S140"/>
      <c r="T140" s="234">
        <f t="shared" si="69"/>
        <v>11</v>
      </c>
      <c r="U140" s="138">
        <v>131</v>
      </c>
      <c r="V140" s="139">
        <f t="shared" si="67"/>
        <v>131</v>
      </c>
      <c r="W140" s="27">
        <f t="shared" si="70"/>
        <v>4369042.7248362703</v>
      </c>
      <c r="X140" s="27">
        <f t="shared" si="71"/>
        <v>25486.082561544899</v>
      </c>
      <c r="Y140" s="27">
        <f t="shared" si="72"/>
        <v>9068.0657818239251</v>
      </c>
      <c r="Z140" s="52">
        <f t="shared" si="68"/>
        <v>4359974.659054446</v>
      </c>
    </row>
    <row r="141" spans="1:26" ht="12" hidden="1" customHeight="1" x14ac:dyDescent="0.35">
      <c r="A141" s="8"/>
      <c r="B141" s="190"/>
      <c r="C141" s="328"/>
      <c r="D141" s="328"/>
      <c r="E141" s="328"/>
      <c r="F141" s="328"/>
      <c r="G141" s="328"/>
      <c r="H141" s="328"/>
      <c r="I141" s="328"/>
      <c r="J141" s="328"/>
      <c r="K141" s="328"/>
      <c r="L141" s="2"/>
      <c r="N141" s="197"/>
      <c r="O141"/>
      <c r="P141"/>
      <c r="Q141"/>
      <c r="R141"/>
      <c r="S141"/>
      <c r="T141" s="234">
        <f t="shared" si="69"/>
        <v>11</v>
      </c>
      <c r="U141" s="138">
        <v>132</v>
      </c>
      <c r="V141" s="139">
        <f t="shared" si="67"/>
        <v>132</v>
      </c>
      <c r="W141" s="27">
        <f t="shared" si="70"/>
        <v>4359974.659054446</v>
      </c>
      <c r="X141" s="27">
        <f t="shared" si="71"/>
        <v>25433.185511150929</v>
      </c>
      <c r="Y141" s="27">
        <f t="shared" si="72"/>
        <v>9120.9628322178996</v>
      </c>
      <c r="Z141" s="52">
        <f t="shared" si="68"/>
        <v>4350853.696222228</v>
      </c>
    </row>
    <row r="142" spans="1:26" ht="12" hidden="1" customHeight="1" x14ac:dyDescent="0.35">
      <c r="A142" s="8"/>
      <c r="B142" s="190"/>
      <c r="C142" s="328"/>
      <c r="D142" s="328"/>
      <c r="E142" s="328"/>
      <c r="F142" s="328"/>
      <c r="G142" s="328"/>
      <c r="H142" s="328"/>
      <c r="I142" s="328"/>
      <c r="J142" s="328"/>
      <c r="K142" s="328"/>
      <c r="L142" s="2"/>
      <c r="N142" s="197"/>
      <c r="O142"/>
      <c r="P142"/>
      <c r="Q142"/>
      <c r="R142"/>
      <c r="S142"/>
      <c r="T142" s="234">
        <f t="shared" si="69"/>
        <v>12</v>
      </c>
      <c r="U142" s="138">
        <v>133</v>
      </c>
      <c r="V142" s="139">
        <f t="shared" si="67"/>
        <v>133</v>
      </c>
      <c r="W142" s="27">
        <f t="shared" si="70"/>
        <v>4350853.696222228</v>
      </c>
      <c r="X142" s="27">
        <f t="shared" si="71"/>
        <v>25379.979894629658</v>
      </c>
      <c r="Y142" s="27">
        <f t="shared" si="72"/>
        <v>9174.1684487391685</v>
      </c>
      <c r="Z142" s="52">
        <f t="shared" si="68"/>
        <v>4341679.5277734892</v>
      </c>
    </row>
    <row r="143" spans="1:26" ht="12" hidden="1" customHeight="1" x14ac:dyDescent="0.35">
      <c r="A143" s="8"/>
      <c r="B143" s="190"/>
      <c r="C143" s="328"/>
      <c r="D143" s="328"/>
      <c r="E143" s="328"/>
      <c r="F143" s="328"/>
      <c r="G143" s="328"/>
      <c r="H143" s="328"/>
      <c r="I143" s="328"/>
      <c r="J143" s="328"/>
      <c r="K143" s="328"/>
      <c r="L143" s="2"/>
      <c r="N143"/>
      <c r="O143"/>
      <c r="P143"/>
      <c r="Q143"/>
      <c r="R143"/>
      <c r="S143"/>
      <c r="T143" s="234">
        <f t="shared" si="69"/>
        <v>12</v>
      </c>
      <c r="U143" s="138">
        <v>134</v>
      </c>
      <c r="V143" s="139">
        <f t="shared" si="67"/>
        <v>134</v>
      </c>
      <c r="W143" s="27">
        <f t="shared" si="70"/>
        <v>4341679.5277734892</v>
      </c>
      <c r="X143" s="27">
        <f t="shared" si="71"/>
        <v>25326.463912012012</v>
      </c>
      <c r="Y143" s="27">
        <f t="shared" si="72"/>
        <v>9227.6844313568163</v>
      </c>
      <c r="Z143" s="52">
        <f t="shared" si="68"/>
        <v>4332451.8433421329</v>
      </c>
    </row>
    <row r="144" spans="1:26" ht="12" hidden="1" customHeight="1" x14ac:dyDescent="0.35">
      <c r="A144" s="8"/>
      <c r="B144" s="190"/>
      <c r="C144" s="328"/>
      <c r="D144" s="328"/>
      <c r="E144" s="328"/>
      <c r="F144" s="328"/>
      <c r="G144" s="328"/>
      <c r="H144" s="328"/>
      <c r="I144" s="328"/>
      <c r="J144" s="328"/>
      <c r="K144" s="328"/>
      <c r="L144" s="2"/>
      <c r="N144"/>
      <c r="O144"/>
      <c r="P144"/>
      <c r="Q144"/>
      <c r="R144"/>
      <c r="S144"/>
      <c r="T144" s="234">
        <f t="shared" si="69"/>
        <v>12</v>
      </c>
      <c r="U144" s="138">
        <v>135</v>
      </c>
      <c r="V144" s="139">
        <f t="shared" si="67"/>
        <v>135</v>
      </c>
      <c r="W144" s="27">
        <f t="shared" si="70"/>
        <v>4332451.8433421329</v>
      </c>
      <c r="X144" s="27">
        <f t="shared" si="71"/>
        <v>25272.635752829097</v>
      </c>
      <c r="Y144" s="27">
        <f t="shared" si="72"/>
        <v>9281.512590539729</v>
      </c>
      <c r="Z144" s="52">
        <f t="shared" si="68"/>
        <v>4323170.3307515932</v>
      </c>
    </row>
    <row r="145" spans="1:26" ht="12" hidden="1" customHeight="1" x14ac:dyDescent="0.35">
      <c r="A145" s="8"/>
      <c r="B145" s="190"/>
      <c r="L145" s="2"/>
      <c r="N145"/>
      <c r="O145"/>
      <c r="P145"/>
      <c r="Q145"/>
      <c r="R145"/>
      <c r="S145"/>
      <c r="T145" s="234">
        <f t="shared" si="69"/>
        <v>12</v>
      </c>
      <c r="U145" s="138">
        <v>136</v>
      </c>
      <c r="V145" s="139">
        <f t="shared" si="67"/>
        <v>136</v>
      </c>
      <c r="W145" s="27">
        <f t="shared" si="70"/>
        <v>4323170.3307515932</v>
      </c>
      <c r="X145" s="27">
        <f t="shared" si="71"/>
        <v>25218.493596050947</v>
      </c>
      <c r="Y145" s="27">
        <f t="shared" si="72"/>
        <v>9335.654747317878</v>
      </c>
      <c r="Z145" s="52">
        <f t="shared" si="68"/>
        <v>4313834.6760042757</v>
      </c>
    </row>
    <row r="146" spans="1:26" ht="12" hidden="1" customHeight="1" x14ac:dyDescent="0.35">
      <c r="A146" s="8"/>
      <c r="B146" s="190"/>
      <c r="L146" s="2"/>
      <c r="N146"/>
      <c r="O146"/>
      <c r="P146"/>
      <c r="Q146"/>
      <c r="R146"/>
      <c r="S146"/>
      <c r="T146" s="234">
        <f t="shared" si="69"/>
        <v>12</v>
      </c>
      <c r="U146" s="138">
        <v>137</v>
      </c>
      <c r="V146" s="139">
        <f t="shared" si="67"/>
        <v>137</v>
      </c>
      <c r="W146" s="27">
        <f t="shared" si="70"/>
        <v>4313834.6760042757</v>
      </c>
      <c r="X146" s="27">
        <f t="shared" si="71"/>
        <v>25164.035610024926</v>
      </c>
      <c r="Y146" s="27">
        <f t="shared" si="72"/>
        <v>9390.1127333439017</v>
      </c>
      <c r="Z146" s="52">
        <f t="shared" si="68"/>
        <v>4304444.5632709321</v>
      </c>
    </row>
    <row r="147" spans="1:26" ht="12" hidden="1" customHeight="1" x14ac:dyDescent="0.35">
      <c r="B147" s="2"/>
      <c r="C147" s="193" t="s">
        <v>132</v>
      </c>
      <c r="D147" s="2"/>
      <c r="E147" s="2"/>
      <c r="F147" s="2"/>
      <c r="G147" s="2"/>
      <c r="H147" s="2"/>
      <c r="I147" s="2"/>
      <c r="J147" s="2"/>
      <c r="K147" s="2"/>
      <c r="L147" s="2"/>
      <c r="N147"/>
      <c r="O147"/>
      <c r="P147"/>
      <c r="Q147"/>
      <c r="R147"/>
      <c r="S147"/>
      <c r="T147" s="234">
        <f t="shared" si="69"/>
        <v>12</v>
      </c>
      <c r="U147" s="138">
        <v>138</v>
      </c>
      <c r="V147" s="139">
        <f t="shared" si="67"/>
        <v>138</v>
      </c>
      <c r="W147" s="27">
        <f t="shared" si="70"/>
        <v>4304444.5632709321</v>
      </c>
      <c r="X147" s="27">
        <f t="shared" si="71"/>
        <v>25109.259952413755</v>
      </c>
      <c r="Y147" s="27">
        <f t="shared" si="72"/>
        <v>9444.8883909550714</v>
      </c>
      <c r="Z147" s="52">
        <f t="shared" si="68"/>
        <v>4294999.6748799765</v>
      </c>
    </row>
    <row r="148" spans="1:26" ht="12" hidden="1" customHeight="1" x14ac:dyDescent="0.35">
      <c r="A148" s="8"/>
      <c r="B148" s="190"/>
      <c r="C148" s="200"/>
      <c r="D148" s="72" t="s">
        <v>72</v>
      </c>
      <c r="E148" s="118" t="s">
        <v>16</v>
      </c>
      <c r="F148" s="105" t="s">
        <v>17</v>
      </c>
      <c r="G148" s="118" t="s">
        <v>18</v>
      </c>
      <c r="H148" s="105" t="s">
        <v>19</v>
      </c>
      <c r="I148" s="118" t="s">
        <v>20</v>
      </c>
      <c r="J148" s="105" t="s">
        <v>21</v>
      </c>
      <c r="K148" s="191" t="s">
        <v>22</v>
      </c>
      <c r="L148" s="2"/>
      <c r="N148"/>
      <c r="O148"/>
      <c r="P148"/>
      <c r="Q148"/>
      <c r="R148"/>
      <c r="S148"/>
      <c r="T148" s="234">
        <f t="shared" si="69"/>
        <v>12</v>
      </c>
      <c r="U148" s="138">
        <v>139</v>
      </c>
      <c r="V148" s="139">
        <f t="shared" si="67"/>
        <v>139</v>
      </c>
      <c r="W148" s="27">
        <f t="shared" si="70"/>
        <v>4294999.6748799765</v>
      </c>
      <c r="X148" s="27">
        <f t="shared" si="71"/>
        <v>25054.164770133182</v>
      </c>
      <c r="Y148" s="27">
        <f t="shared" si="72"/>
        <v>9499.9835732356441</v>
      </c>
      <c r="Z148" s="52">
        <f t="shared" si="68"/>
        <v>4285499.691306741</v>
      </c>
    </row>
    <row r="149" spans="1:26" ht="12" hidden="1" customHeight="1" x14ac:dyDescent="0.35">
      <c r="A149" s="8"/>
      <c r="B149" s="8"/>
      <c r="C149" s="194" t="s">
        <v>129</v>
      </c>
      <c r="D149" s="192"/>
      <c r="E149" s="67">
        <f>D150</f>
        <v>225000</v>
      </c>
      <c r="F149" s="68">
        <f t="shared" ref="F149:K149" si="73">E153</f>
        <v>199249.72499999998</v>
      </c>
      <c r="G149" s="67">
        <f t="shared" si="73"/>
        <v>177722.25974999997</v>
      </c>
      <c r="H149" s="68">
        <f t="shared" si="73"/>
        <v>150837.10704749997</v>
      </c>
      <c r="I149" s="124">
        <f t="shared" si="73"/>
        <v>122461.49623719744</v>
      </c>
      <c r="J149" s="68">
        <f t="shared" si="73"/>
        <v>80761.260580335904</v>
      </c>
      <c r="K149" s="68">
        <f t="shared" si="73"/>
        <v>60995.102047060878</v>
      </c>
      <c r="L149" s="2"/>
      <c r="N149"/>
      <c r="O149"/>
      <c r="P149"/>
      <c r="Q149"/>
      <c r="R149"/>
      <c r="S149"/>
      <c r="T149" s="234">
        <f t="shared" si="69"/>
        <v>12</v>
      </c>
      <c r="U149" s="138">
        <v>140</v>
      </c>
      <c r="V149" s="139">
        <f t="shared" si="67"/>
        <v>140</v>
      </c>
      <c r="W149" s="27">
        <f t="shared" si="70"/>
        <v>4285499.691306741</v>
      </c>
      <c r="X149" s="27">
        <f t="shared" si="71"/>
        <v>24998.748199289308</v>
      </c>
      <c r="Y149" s="27">
        <f t="shared" si="72"/>
        <v>9555.4001440795164</v>
      </c>
      <c r="Z149" s="52">
        <f t="shared" si="68"/>
        <v>4275944.2911626613</v>
      </c>
    </row>
    <row r="150" spans="1:26" ht="15" hidden="1" thickTop="1" x14ac:dyDescent="0.35">
      <c r="A150" s="8"/>
      <c r="B150" s="8"/>
      <c r="C150" s="194" t="s">
        <v>130</v>
      </c>
      <c r="D150" s="195">
        <v>225000</v>
      </c>
      <c r="E150" s="63">
        <f t="shared" ref="E150:K150" si="74">-E98</f>
        <v>49513.724999999999</v>
      </c>
      <c r="F150" s="64">
        <f t="shared" si="74"/>
        <v>47038.03875</v>
      </c>
      <c r="G150" s="63">
        <f t="shared" si="74"/>
        <v>47508.419137499994</v>
      </c>
      <c r="H150" s="64">
        <f t="shared" si="74"/>
        <v>48696.129615937491</v>
      </c>
      <c r="I150" s="103">
        <f t="shared" si="74"/>
        <v>50400.494152495288</v>
      </c>
      <c r="J150" s="64">
        <f t="shared" si="74"/>
        <v>52164.511447832629</v>
      </c>
      <c r="K150" s="64">
        <f t="shared" si="74"/>
        <v>53990.269348506765</v>
      </c>
      <c r="N150"/>
      <c r="O150"/>
      <c r="P150"/>
      <c r="Q150"/>
      <c r="R150"/>
      <c r="S150"/>
      <c r="T150" s="234">
        <f t="shared" si="69"/>
        <v>12</v>
      </c>
      <c r="U150" s="138">
        <v>141</v>
      </c>
      <c r="V150" s="139">
        <f t="shared" si="67"/>
        <v>141</v>
      </c>
      <c r="W150" s="27">
        <f t="shared" si="70"/>
        <v>4275944.2911626613</v>
      </c>
      <c r="X150" s="27">
        <f t="shared" si="71"/>
        <v>24943.008365115511</v>
      </c>
      <c r="Y150" s="27">
        <f t="shared" si="72"/>
        <v>9611.1399782533153</v>
      </c>
      <c r="Z150" s="52">
        <f t="shared" si="68"/>
        <v>4266333.151184408</v>
      </c>
    </row>
    <row r="151" spans="1:26" ht="12" hidden="1" customHeight="1" x14ac:dyDescent="0.35">
      <c r="A151" s="8"/>
      <c r="B151" s="8"/>
      <c r="C151" s="194" t="s">
        <v>131</v>
      </c>
      <c r="D151" s="192"/>
      <c r="E151" s="67">
        <f>SUM(E149:E150)</f>
        <v>274513.72499999998</v>
      </c>
      <c r="F151" s="68">
        <f t="shared" ref="F151:K151" si="75">SUM(F149:F150)</f>
        <v>246287.76374999998</v>
      </c>
      <c r="G151" s="67">
        <f t="shared" si="75"/>
        <v>225230.67888749996</v>
      </c>
      <c r="H151" s="68">
        <f t="shared" si="75"/>
        <v>199533.23666343745</v>
      </c>
      <c r="I151" s="124">
        <f t="shared" si="75"/>
        <v>172861.99038969271</v>
      </c>
      <c r="J151" s="68">
        <f t="shared" si="75"/>
        <v>132925.77202816855</v>
      </c>
      <c r="K151" s="68">
        <f t="shared" si="75"/>
        <v>114985.37139556764</v>
      </c>
      <c r="N151"/>
      <c r="O151"/>
      <c r="P151"/>
      <c r="Q151"/>
      <c r="R151"/>
      <c r="S151"/>
      <c r="T151" s="234">
        <f t="shared" si="69"/>
        <v>12</v>
      </c>
      <c r="U151" s="138">
        <v>142</v>
      </c>
      <c r="V151" s="139">
        <f t="shared" si="67"/>
        <v>142</v>
      </c>
      <c r="W151" s="27">
        <f t="shared" si="70"/>
        <v>4266333.151184408</v>
      </c>
      <c r="X151" s="27">
        <f t="shared" si="71"/>
        <v>24886.943381909034</v>
      </c>
      <c r="Y151" s="27">
        <f t="shared" si="72"/>
        <v>9667.2049614597945</v>
      </c>
      <c r="Z151" s="52">
        <f t="shared" si="68"/>
        <v>4256665.9462229479</v>
      </c>
    </row>
    <row r="152" spans="1:26" ht="12" hidden="1" customHeight="1" x14ac:dyDescent="0.35">
      <c r="A152" s="7"/>
      <c r="B152" s="7"/>
      <c r="C152" s="194" t="s">
        <v>133</v>
      </c>
      <c r="D152" s="192"/>
      <c r="E152" s="63">
        <f t="shared" ref="E152:K152" si="76">-MIN(-E106,E151)</f>
        <v>-75264</v>
      </c>
      <c r="F152" s="64">
        <f t="shared" si="76"/>
        <v>-68565.504000000001</v>
      </c>
      <c r="G152" s="63">
        <f t="shared" si="76"/>
        <v>-74393.571840000004</v>
      </c>
      <c r="H152" s="64">
        <f t="shared" si="76"/>
        <v>-77071.740426240009</v>
      </c>
      <c r="I152" s="103">
        <f t="shared" si="76"/>
        <v>-92100.72980935681</v>
      </c>
      <c r="J152" s="64">
        <f t="shared" si="76"/>
        <v>-71930.669981107669</v>
      </c>
      <c r="K152" s="64">
        <f t="shared" si="76"/>
        <v>-70204.333901561084</v>
      </c>
      <c r="N152"/>
      <c r="O152"/>
      <c r="P152"/>
      <c r="Q152"/>
      <c r="R152"/>
      <c r="S152"/>
      <c r="T152" s="234">
        <f t="shared" si="69"/>
        <v>12</v>
      </c>
      <c r="U152" s="138">
        <v>143</v>
      </c>
      <c r="V152" s="139">
        <f t="shared" si="67"/>
        <v>143</v>
      </c>
      <c r="W152" s="27">
        <f t="shared" si="70"/>
        <v>4256665.9462229479</v>
      </c>
      <c r="X152" s="27">
        <f t="shared" si="71"/>
        <v>24830.551352967184</v>
      </c>
      <c r="Y152" s="27">
        <f t="shared" si="72"/>
        <v>9723.596990401642</v>
      </c>
      <c r="Z152" s="52">
        <f t="shared" si="68"/>
        <v>4246942.3492325461</v>
      </c>
    </row>
    <row r="153" spans="1:26" ht="12" hidden="1" customHeight="1" x14ac:dyDescent="0.35">
      <c r="A153" s="7"/>
      <c r="B153" s="7"/>
      <c r="C153" s="196" t="s">
        <v>62</v>
      </c>
      <c r="D153" s="201"/>
      <c r="E153" s="63">
        <f>E151+E152</f>
        <v>199249.72499999998</v>
      </c>
      <c r="F153" s="64">
        <f t="shared" ref="F153:K153" si="77">F151+F152</f>
        <v>177722.25974999997</v>
      </c>
      <c r="G153" s="63">
        <f t="shared" si="77"/>
        <v>150837.10704749997</v>
      </c>
      <c r="H153" s="64">
        <f t="shared" si="77"/>
        <v>122461.49623719744</v>
      </c>
      <c r="I153" s="103">
        <f t="shared" si="77"/>
        <v>80761.260580335904</v>
      </c>
      <c r="J153" s="64">
        <f t="shared" si="77"/>
        <v>60995.102047060878</v>
      </c>
      <c r="K153" s="64">
        <f t="shared" si="77"/>
        <v>44781.037494006552</v>
      </c>
      <c r="N153"/>
      <c r="O153"/>
      <c r="P153"/>
      <c r="Q153"/>
      <c r="R153"/>
      <c r="S153"/>
      <c r="T153" s="234">
        <f t="shared" si="69"/>
        <v>12</v>
      </c>
      <c r="U153" s="138">
        <v>144</v>
      </c>
      <c r="V153" s="139">
        <f t="shared" si="67"/>
        <v>144</v>
      </c>
      <c r="W153" s="27">
        <f t="shared" si="70"/>
        <v>4246942.3492325461</v>
      </c>
      <c r="X153" s="27">
        <f t="shared" si="71"/>
        <v>24773.830370523174</v>
      </c>
      <c r="Y153" s="27">
        <f t="shared" si="72"/>
        <v>9780.3179728456507</v>
      </c>
      <c r="Z153" s="52">
        <f t="shared" si="68"/>
        <v>4237162.0312597007</v>
      </c>
    </row>
    <row r="154" spans="1:26" ht="12" hidden="1" customHeight="1" x14ac:dyDescent="0.35">
      <c r="A154" s="7"/>
      <c r="B154" s="7"/>
      <c r="C154" s="2"/>
      <c r="D154" s="2"/>
      <c r="E154" s="2"/>
      <c r="F154" s="2"/>
      <c r="G154" s="2"/>
      <c r="H154" s="2"/>
      <c r="I154" s="2"/>
      <c r="J154" s="2"/>
      <c r="K154" s="2"/>
      <c r="N154"/>
      <c r="O154"/>
      <c r="P154"/>
      <c r="Q154"/>
      <c r="R154"/>
      <c r="S154"/>
      <c r="T154" s="234">
        <f t="shared" si="69"/>
        <v>13</v>
      </c>
      <c r="U154" s="138">
        <v>145</v>
      </c>
      <c r="V154" s="139">
        <f t="shared" si="67"/>
        <v>145</v>
      </c>
      <c r="W154" s="27">
        <f t="shared" si="70"/>
        <v>4237162.0312597007</v>
      </c>
      <c r="X154" s="27">
        <f t="shared" si="71"/>
        <v>24716.778515681573</v>
      </c>
      <c r="Y154" s="27">
        <f t="shared" si="72"/>
        <v>9837.3698276872528</v>
      </c>
      <c r="Z154" s="52">
        <f t="shared" si="68"/>
        <v>4227324.6614320138</v>
      </c>
    </row>
    <row r="155" spans="1:26" ht="12" hidden="1" customHeight="1" x14ac:dyDescent="0.35">
      <c r="A155" s="7"/>
      <c r="B155" s="7"/>
      <c r="C155" s="198" t="s">
        <v>135</v>
      </c>
      <c r="D155" s="198"/>
      <c r="E155" s="199">
        <f t="shared" ref="E155:K155" si="78">-E106</f>
        <v>75264</v>
      </c>
      <c r="F155" s="199">
        <f t="shared" si="78"/>
        <v>68565.504000000001</v>
      </c>
      <c r="G155" s="199">
        <f t="shared" si="78"/>
        <v>74393.571840000004</v>
      </c>
      <c r="H155" s="199">
        <f t="shared" si="78"/>
        <v>77071.740426240009</v>
      </c>
      <c r="I155" s="199">
        <f t="shared" si="78"/>
        <v>92100.72980935681</v>
      </c>
      <c r="J155" s="199">
        <f t="shared" si="78"/>
        <v>71930.669981107669</v>
      </c>
      <c r="K155" s="199">
        <f t="shared" si="78"/>
        <v>70204.333901561084</v>
      </c>
      <c r="N155"/>
      <c r="O155"/>
      <c r="P155"/>
      <c r="Q155"/>
      <c r="R155"/>
      <c r="S155"/>
      <c r="T155" s="234">
        <f t="shared" si="69"/>
        <v>13</v>
      </c>
      <c r="U155" s="138">
        <v>146</v>
      </c>
      <c r="V155" s="139">
        <f t="shared" si="67"/>
        <v>146</v>
      </c>
      <c r="W155" s="27">
        <f t="shared" si="70"/>
        <v>4227324.6614320138</v>
      </c>
      <c r="X155" s="27">
        <f t="shared" si="71"/>
        <v>24659.3938583534</v>
      </c>
      <c r="Y155" s="27">
        <f t="shared" si="72"/>
        <v>9894.7544850154263</v>
      </c>
      <c r="Z155" s="52">
        <f t="shared" si="68"/>
        <v>4217429.9069469981</v>
      </c>
    </row>
    <row r="156" spans="1:26" ht="12" hidden="1" customHeight="1" x14ac:dyDescent="0.35">
      <c r="C156" s="198" t="s">
        <v>134</v>
      </c>
      <c r="D156" s="198"/>
      <c r="E156" s="199">
        <f>E155-E150</f>
        <v>25750.275000000001</v>
      </c>
      <c r="F156" s="199">
        <f t="shared" ref="F156:K156" si="79">F155-F150</f>
        <v>21527.465250000001</v>
      </c>
      <c r="G156" s="199">
        <f t="shared" si="79"/>
        <v>26885.15270250001</v>
      </c>
      <c r="H156" s="199">
        <f t="shared" si="79"/>
        <v>28375.610810302518</v>
      </c>
      <c r="I156" s="199">
        <f t="shared" si="79"/>
        <v>41700.235656861521</v>
      </c>
      <c r="J156" s="199">
        <f t="shared" si="79"/>
        <v>19766.15853327504</v>
      </c>
      <c r="K156" s="199">
        <f t="shared" si="79"/>
        <v>16214.064553054319</v>
      </c>
      <c r="N156"/>
      <c r="O156"/>
      <c r="P156"/>
      <c r="Q156"/>
      <c r="R156"/>
      <c r="S156"/>
      <c r="T156" s="234">
        <f t="shared" si="69"/>
        <v>13</v>
      </c>
      <c r="U156" s="138">
        <v>147</v>
      </c>
      <c r="V156" s="139">
        <f t="shared" si="67"/>
        <v>147</v>
      </c>
      <c r="W156" s="27">
        <f t="shared" si="70"/>
        <v>4217429.9069469981</v>
      </c>
      <c r="X156" s="27">
        <f t="shared" si="71"/>
        <v>24601.674457190809</v>
      </c>
      <c r="Y156" s="27">
        <f t="shared" si="72"/>
        <v>9952.473886178017</v>
      </c>
      <c r="Z156" s="52">
        <f t="shared" si="68"/>
        <v>4207477.4330608202</v>
      </c>
    </row>
    <row r="157" spans="1:26" ht="12" hidden="1" customHeight="1" x14ac:dyDescent="0.35">
      <c r="C157" s="198" t="s">
        <v>136</v>
      </c>
      <c r="D157" s="198"/>
      <c r="E157" s="199">
        <f>-MIN(0,E151+E152)</f>
        <v>0</v>
      </c>
      <c r="F157" s="199">
        <f t="shared" ref="F157:K157" si="80">-MIN(0,F151+F152)</f>
        <v>0</v>
      </c>
      <c r="G157" s="199">
        <f t="shared" si="80"/>
        <v>0</v>
      </c>
      <c r="H157" s="199">
        <f t="shared" si="80"/>
        <v>0</v>
      </c>
      <c r="I157" s="199">
        <f t="shared" si="80"/>
        <v>0</v>
      </c>
      <c r="J157" s="199">
        <f t="shared" si="80"/>
        <v>0</v>
      </c>
      <c r="K157" s="199">
        <f t="shared" si="80"/>
        <v>0</v>
      </c>
      <c r="N157"/>
      <c r="O157"/>
      <c r="P157"/>
      <c r="Q157"/>
      <c r="R157"/>
      <c r="S157"/>
      <c r="T157" s="234">
        <f t="shared" si="69"/>
        <v>13</v>
      </c>
      <c r="U157" s="138">
        <v>148</v>
      </c>
      <c r="V157" s="139">
        <f t="shared" si="67"/>
        <v>148</v>
      </c>
      <c r="W157" s="27">
        <f t="shared" si="70"/>
        <v>4207477.4330608202</v>
      </c>
      <c r="X157" s="27">
        <f t="shared" si="71"/>
        <v>24543.618359521439</v>
      </c>
      <c r="Y157" s="27">
        <f t="shared" si="72"/>
        <v>10010.529983847387</v>
      </c>
      <c r="Z157" s="52">
        <f t="shared" si="68"/>
        <v>4197466.9030769728</v>
      </c>
    </row>
    <row r="158" spans="1:26" ht="12" customHeight="1" thickTop="1" x14ac:dyDescent="0.35">
      <c r="N158"/>
      <c r="O158"/>
      <c r="P158"/>
      <c r="Q158"/>
      <c r="R158"/>
      <c r="S158"/>
      <c r="T158" s="234">
        <f t="shared" si="69"/>
        <v>13</v>
      </c>
      <c r="U158" s="138">
        <v>149</v>
      </c>
      <c r="V158" s="139">
        <f t="shared" si="67"/>
        <v>149</v>
      </c>
      <c r="W158" s="27">
        <f t="shared" si="70"/>
        <v>4197466.9030769728</v>
      </c>
      <c r="X158" s="27">
        <f t="shared" si="71"/>
        <v>24485.223601282327</v>
      </c>
      <c r="Y158" s="27">
        <f t="shared" si="72"/>
        <v>10068.924742086498</v>
      </c>
      <c r="Z158" s="52">
        <f t="shared" si="68"/>
        <v>4187397.9783348865</v>
      </c>
    </row>
    <row r="159" spans="1:26" ht="12" customHeight="1" x14ac:dyDescent="0.35">
      <c r="N159"/>
      <c r="O159"/>
      <c r="P159"/>
      <c r="Q159"/>
      <c r="R159"/>
      <c r="S159"/>
      <c r="T159" s="234">
        <f t="shared" si="69"/>
        <v>13</v>
      </c>
      <c r="U159" s="138">
        <v>150</v>
      </c>
      <c r="V159" s="139">
        <f t="shared" si="67"/>
        <v>150</v>
      </c>
      <c r="W159" s="27">
        <f t="shared" si="70"/>
        <v>4187397.9783348865</v>
      </c>
      <c r="X159" s="27">
        <f t="shared" si="71"/>
        <v>24426.488206953487</v>
      </c>
      <c r="Y159" s="27">
        <f t="shared" si="72"/>
        <v>10127.660136415338</v>
      </c>
      <c r="Z159" s="52">
        <f t="shared" si="68"/>
        <v>4177270.3181984713</v>
      </c>
    </row>
    <row r="160" spans="1:26" ht="12" customHeight="1" x14ac:dyDescent="0.35">
      <c r="C160" s="236"/>
      <c r="N160"/>
      <c r="O160"/>
      <c r="P160"/>
      <c r="Q160"/>
      <c r="R160"/>
      <c r="S160"/>
      <c r="T160" s="234">
        <f t="shared" si="69"/>
        <v>13</v>
      </c>
      <c r="U160" s="138">
        <v>151</v>
      </c>
      <c r="V160" s="139">
        <f t="shared" si="67"/>
        <v>151</v>
      </c>
      <c r="W160" s="27">
        <f t="shared" si="70"/>
        <v>4177270.3181984713</v>
      </c>
      <c r="X160" s="27">
        <f t="shared" si="71"/>
        <v>24367.410189491071</v>
      </c>
      <c r="Y160" s="27">
        <f t="shared" si="72"/>
        <v>10186.738153877757</v>
      </c>
      <c r="Z160" s="52">
        <f t="shared" si="68"/>
        <v>4167083.5800445937</v>
      </c>
    </row>
    <row r="161" spans="5:26" ht="12" customHeight="1" x14ac:dyDescent="0.35">
      <c r="E161" s="237"/>
      <c r="N161"/>
      <c r="O161"/>
      <c r="P161"/>
      <c r="Q161"/>
      <c r="R161"/>
      <c r="S161"/>
      <c r="T161" s="234">
        <f t="shared" si="69"/>
        <v>13</v>
      </c>
      <c r="U161" s="138">
        <v>152</v>
      </c>
      <c r="V161" s="139">
        <f t="shared" si="67"/>
        <v>152</v>
      </c>
      <c r="W161" s="27">
        <f t="shared" si="70"/>
        <v>4167083.5800445937</v>
      </c>
      <c r="X161" s="27">
        <f t="shared" si="71"/>
        <v>24307.987550260113</v>
      </c>
      <c r="Y161" s="27">
        <f t="shared" si="72"/>
        <v>10246.160793108713</v>
      </c>
      <c r="Z161" s="52">
        <f t="shared" si="68"/>
        <v>4156837.4192514848</v>
      </c>
    </row>
    <row r="162" spans="5:26" ht="12" customHeight="1" x14ac:dyDescent="0.35">
      <c r="E162" s="16"/>
      <c r="N162"/>
      <c r="O162"/>
      <c r="P162"/>
      <c r="Q162"/>
      <c r="R162"/>
      <c r="S162"/>
      <c r="T162" s="234">
        <f t="shared" si="69"/>
        <v>13</v>
      </c>
      <c r="U162" s="138">
        <v>153</v>
      </c>
      <c r="V162" s="139">
        <f t="shared" si="67"/>
        <v>153</v>
      </c>
      <c r="W162" s="27">
        <f t="shared" si="70"/>
        <v>4156837.4192514848</v>
      </c>
      <c r="X162" s="27">
        <f t="shared" si="71"/>
        <v>24248.218278966979</v>
      </c>
      <c r="Y162" s="27">
        <f t="shared" si="72"/>
        <v>10305.930064401848</v>
      </c>
      <c r="Z162" s="52">
        <f t="shared" si="68"/>
        <v>4146531.4891870827</v>
      </c>
    </row>
    <row r="163" spans="5:26" ht="12" customHeight="1" x14ac:dyDescent="0.35">
      <c r="N163"/>
      <c r="O163"/>
      <c r="P163"/>
      <c r="Q163"/>
      <c r="R163"/>
      <c r="S163"/>
      <c r="T163" s="234">
        <f t="shared" si="69"/>
        <v>13</v>
      </c>
      <c r="U163" s="138">
        <v>154</v>
      </c>
      <c r="V163" s="139">
        <f t="shared" si="67"/>
        <v>154</v>
      </c>
      <c r="W163" s="27">
        <f t="shared" si="70"/>
        <v>4146531.4891870827</v>
      </c>
      <c r="X163" s="27">
        <f t="shared" si="71"/>
        <v>24188.100353591304</v>
      </c>
      <c r="Y163" s="27">
        <f t="shared" si="72"/>
        <v>10366.047989777524</v>
      </c>
      <c r="Z163" s="52">
        <f t="shared" si="68"/>
        <v>4136165.441197305</v>
      </c>
    </row>
    <row r="164" spans="5:26" ht="12" customHeight="1" x14ac:dyDescent="0.35">
      <c r="N164"/>
      <c r="O164"/>
      <c r="P164"/>
      <c r="Q164"/>
      <c r="R164"/>
      <c r="S164"/>
      <c r="T164" s="234">
        <f t="shared" si="69"/>
        <v>13</v>
      </c>
      <c r="U164" s="138">
        <v>155</v>
      </c>
      <c r="V164" s="139">
        <f t="shared" si="67"/>
        <v>155</v>
      </c>
      <c r="W164" s="27">
        <f t="shared" si="70"/>
        <v>4136165.441197305</v>
      </c>
      <c r="X164" s="27">
        <f t="shared" si="71"/>
        <v>24127.6317403176</v>
      </c>
      <c r="Y164" s="27">
        <f t="shared" si="72"/>
        <v>10426.516603051228</v>
      </c>
      <c r="Z164" s="52">
        <f t="shared" si="68"/>
        <v>4125738.9245942538</v>
      </c>
    </row>
    <row r="165" spans="5:26" ht="12" customHeight="1" x14ac:dyDescent="0.35">
      <c r="N165"/>
      <c r="O165"/>
      <c r="P165"/>
      <c r="Q165"/>
      <c r="R165"/>
      <c r="S165"/>
      <c r="T165" s="234">
        <f t="shared" si="69"/>
        <v>13</v>
      </c>
      <c r="U165" s="138">
        <v>156</v>
      </c>
      <c r="V165" s="139">
        <f t="shared" si="67"/>
        <v>156</v>
      </c>
      <c r="W165" s="27">
        <f t="shared" si="70"/>
        <v>4125738.9245942538</v>
      </c>
      <c r="X165" s="27">
        <f t="shared" si="71"/>
        <v>24066.810393466469</v>
      </c>
      <c r="Y165" s="27">
        <f t="shared" si="72"/>
        <v>10487.337949902359</v>
      </c>
      <c r="Z165" s="52">
        <f t="shared" si="68"/>
        <v>4115251.5866443515</v>
      </c>
    </row>
    <row r="166" spans="5:26" ht="12" customHeight="1" x14ac:dyDescent="0.35">
      <c r="N166"/>
      <c r="O166"/>
      <c r="P166"/>
      <c r="Q166"/>
      <c r="R166"/>
      <c r="S166"/>
      <c r="T166" s="234">
        <f t="shared" si="69"/>
        <v>14</v>
      </c>
      <c r="U166" s="138">
        <v>157</v>
      </c>
      <c r="V166" s="139">
        <f t="shared" si="67"/>
        <v>157</v>
      </c>
      <c r="W166" s="27">
        <f t="shared" si="70"/>
        <v>4115251.5866443515</v>
      </c>
      <c r="X166" s="27">
        <f t="shared" si="71"/>
        <v>24005.634255425372</v>
      </c>
      <c r="Y166" s="27">
        <f t="shared" si="72"/>
        <v>10548.514087943455</v>
      </c>
      <c r="Z166" s="52">
        <f t="shared" si="68"/>
        <v>4104703.0725564081</v>
      </c>
    </row>
    <row r="167" spans="5:26" ht="12" customHeight="1" x14ac:dyDescent="0.35">
      <c r="N167"/>
      <c r="O167"/>
      <c r="P167"/>
      <c r="Q167"/>
      <c r="R167"/>
      <c r="S167"/>
      <c r="T167" s="234">
        <f t="shared" si="69"/>
        <v>14</v>
      </c>
      <c r="U167" s="138">
        <v>158</v>
      </c>
      <c r="V167" s="139">
        <f t="shared" si="67"/>
        <v>158</v>
      </c>
      <c r="W167" s="27">
        <f t="shared" si="70"/>
        <v>4104703.0725564081</v>
      </c>
      <c r="X167" s="27">
        <f t="shared" si="71"/>
        <v>23944.101256579033</v>
      </c>
      <c r="Y167" s="27">
        <f t="shared" si="72"/>
        <v>10610.047086789793</v>
      </c>
      <c r="Z167" s="52">
        <f t="shared" si="68"/>
        <v>4094093.0254696184</v>
      </c>
    </row>
    <row r="168" spans="5:26" ht="12" customHeight="1" x14ac:dyDescent="0.35">
      <c r="N168"/>
      <c r="O168"/>
      <c r="P168"/>
      <c r="Q168"/>
      <c r="R168"/>
      <c r="S168"/>
      <c r="T168" s="234">
        <f t="shared" si="69"/>
        <v>14</v>
      </c>
      <c r="U168" s="138">
        <v>159</v>
      </c>
      <c r="V168" s="139">
        <f t="shared" si="67"/>
        <v>159</v>
      </c>
      <c r="W168" s="27">
        <f t="shared" si="70"/>
        <v>4094093.0254696184</v>
      </c>
      <c r="X168" s="27">
        <f t="shared" si="71"/>
        <v>23882.209315239426</v>
      </c>
      <c r="Y168" s="27">
        <f t="shared" si="72"/>
        <v>10671.9390281294</v>
      </c>
      <c r="Z168" s="52">
        <f t="shared" si="68"/>
        <v>4083421.0864414889</v>
      </c>
    </row>
    <row r="169" spans="5:26" ht="12" customHeight="1" x14ac:dyDescent="0.35">
      <c r="N169"/>
      <c r="O169"/>
      <c r="P169"/>
      <c r="Q169"/>
      <c r="R169"/>
      <c r="S169"/>
      <c r="T169" s="234">
        <f t="shared" si="69"/>
        <v>14</v>
      </c>
      <c r="U169" s="138">
        <v>160</v>
      </c>
      <c r="V169" s="139">
        <f t="shared" si="67"/>
        <v>160</v>
      </c>
      <c r="W169" s="27">
        <f t="shared" si="70"/>
        <v>4083421.0864414889</v>
      </c>
      <c r="X169" s="27">
        <f t="shared" si="71"/>
        <v>23819.956337575339</v>
      </c>
      <c r="Y169" s="27">
        <f t="shared" si="72"/>
        <v>10734.192005793488</v>
      </c>
      <c r="Z169" s="52">
        <f t="shared" si="68"/>
        <v>4072686.8944356954</v>
      </c>
    </row>
    <row r="170" spans="5:26" ht="12" customHeight="1" x14ac:dyDescent="0.35">
      <c r="N170"/>
      <c r="O170"/>
      <c r="P170"/>
      <c r="Q170"/>
      <c r="R170"/>
      <c r="S170"/>
      <c r="T170" s="234">
        <f t="shared" si="69"/>
        <v>14</v>
      </c>
      <c r="U170" s="138">
        <v>161</v>
      </c>
      <c r="V170" s="139">
        <f t="shared" si="67"/>
        <v>161</v>
      </c>
      <c r="W170" s="27">
        <f t="shared" si="70"/>
        <v>4072686.8944356954</v>
      </c>
      <c r="X170" s="27">
        <f t="shared" si="71"/>
        <v>23757.340217541543</v>
      </c>
      <c r="Y170" s="27">
        <f t="shared" si="72"/>
        <v>10796.808125827283</v>
      </c>
      <c r="Z170" s="52">
        <f t="shared" si="68"/>
        <v>4061890.0863098679</v>
      </c>
    </row>
    <row r="171" spans="5:26" ht="12" customHeight="1" x14ac:dyDescent="0.35">
      <c r="N171"/>
      <c r="O171"/>
      <c r="P171"/>
      <c r="Q171"/>
      <c r="R171"/>
      <c r="S171"/>
      <c r="T171" s="234">
        <f t="shared" si="69"/>
        <v>14</v>
      </c>
      <c r="U171" s="138">
        <v>162</v>
      </c>
      <c r="V171" s="139">
        <f t="shared" si="67"/>
        <v>162</v>
      </c>
      <c r="W171" s="27">
        <f t="shared" si="70"/>
        <v>4061890.0863098679</v>
      </c>
      <c r="X171" s="27">
        <f t="shared" si="71"/>
        <v>23694.358836807551</v>
      </c>
      <c r="Y171" s="27">
        <f t="shared" si="72"/>
        <v>10859.789506561276</v>
      </c>
      <c r="Z171" s="52">
        <f t="shared" si="68"/>
        <v>4051030.2968033068</v>
      </c>
    </row>
    <row r="172" spans="5:26" ht="12" customHeight="1" x14ac:dyDescent="0.35">
      <c r="N172"/>
      <c r="O172"/>
      <c r="P172"/>
      <c r="Q172"/>
      <c r="R172"/>
      <c r="S172"/>
      <c r="T172" s="234">
        <f t="shared" si="69"/>
        <v>14</v>
      </c>
      <c r="U172" s="138">
        <v>163</v>
      </c>
      <c r="V172" s="139">
        <f t="shared" si="67"/>
        <v>163</v>
      </c>
      <c r="W172" s="27">
        <f t="shared" si="70"/>
        <v>4051030.2968033068</v>
      </c>
      <c r="X172" s="27">
        <f t="shared" si="71"/>
        <v>23631.010064685943</v>
      </c>
      <c r="Y172" s="27">
        <f t="shared" si="72"/>
        <v>10923.138278682884</v>
      </c>
      <c r="Z172" s="52">
        <f t="shared" si="68"/>
        <v>4040107.1585246241</v>
      </c>
    </row>
    <row r="173" spans="5:26" ht="12" customHeight="1" x14ac:dyDescent="0.35">
      <c r="N173"/>
      <c r="O173"/>
      <c r="P173"/>
      <c r="Q173"/>
      <c r="R173"/>
      <c r="S173"/>
      <c r="T173" s="234">
        <f t="shared" si="69"/>
        <v>14</v>
      </c>
      <c r="U173" s="138">
        <v>164</v>
      </c>
      <c r="V173" s="139">
        <f t="shared" si="67"/>
        <v>164</v>
      </c>
      <c r="W173" s="27">
        <f t="shared" si="70"/>
        <v>4040107.1585246241</v>
      </c>
      <c r="X173" s="27">
        <f t="shared" si="71"/>
        <v>23567.291758060295</v>
      </c>
      <c r="Y173" s="27">
        <f t="shared" si="72"/>
        <v>10986.856585308533</v>
      </c>
      <c r="Z173" s="52">
        <f t="shared" si="68"/>
        <v>4029120.3019393156</v>
      </c>
    </row>
    <row r="174" spans="5:26" ht="12" customHeight="1" x14ac:dyDescent="0.35">
      <c r="N174"/>
      <c r="O174"/>
      <c r="P174"/>
      <c r="Q174"/>
      <c r="R174"/>
      <c r="S174"/>
      <c r="T174" s="234">
        <f t="shared" si="69"/>
        <v>14</v>
      </c>
      <c r="U174" s="138">
        <v>165</v>
      </c>
      <c r="V174" s="139">
        <f t="shared" si="67"/>
        <v>165</v>
      </c>
      <c r="W174" s="27">
        <f t="shared" si="70"/>
        <v>4029120.3019393156</v>
      </c>
      <c r="X174" s="27">
        <f t="shared" si="71"/>
        <v>23503.201761312659</v>
      </c>
      <c r="Y174" s="27">
        <f t="shared" si="72"/>
        <v>11050.946582056167</v>
      </c>
      <c r="Z174" s="52">
        <f t="shared" si="68"/>
        <v>4018069.3553572595</v>
      </c>
    </row>
    <row r="175" spans="5:26" ht="12" customHeight="1" x14ac:dyDescent="0.35">
      <c r="N175"/>
      <c r="O175"/>
      <c r="P175"/>
      <c r="Q175"/>
      <c r="R175"/>
      <c r="S175"/>
      <c r="T175" s="234">
        <f t="shared" si="69"/>
        <v>14</v>
      </c>
      <c r="U175" s="138">
        <v>166</v>
      </c>
      <c r="V175" s="139">
        <f t="shared" si="67"/>
        <v>166</v>
      </c>
      <c r="W175" s="27">
        <f t="shared" si="70"/>
        <v>4018069.3553572595</v>
      </c>
      <c r="X175" s="27">
        <f t="shared" si="71"/>
        <v>23438.737906250666</v>
      </c>
      <c r="Y175" s="27">
        <f t="shared" si="72"/>
        <v>11115.41043711816</v>
      </c>
      <c r="Z175" s="52">
        <f t="shared" si="68"/>
        <v>4006953.9449201412</v>
      </c>
    </row>
    <row r="176" spans="5:26" ht="12" customHeight="1" x14ac:dyDescent="0.35">
      <c r="N176"/>
      <c r="O176"/>
      <c r="P176"/>
      <c r="Q176"/>
      <c r="R176"/>
      <c r="S176"/>
      <c r="T176" s="234">
        <f t="shared" si="69"/>
        <v>14</v>
      </c>
      <c r="U176" s="138">
        <v>167</v>
      </c>
      <c r="V176" s="139">
        <f t="shared" si="67"/>
        <v>167</v>
      </c>
      <c r="W176" s="27">
        <f t="shared" si="70"/>
        <v>4006953.9449201412</v>
      </c>
      <c r="X176" s="27">
        <f t="shared" si="71"/>
        <v>23373.898012034144</v>
      </c>
      <c r="Y176" s="27">
        <f t="shared" si="72"/>
        <v>11180.250331334682</v>
      </c>
      <c r="Z176" s="52">
        <f t="shared" si="68"/>
        <v>3995773.6945888065</v>
      </c>
    </row>
    <row r="177" spans="14:26" ht="12" customHeight="1" x14ac:dyDescent="0.35">
      <c r="N177"/>
      <c r="O177"/>
      <c r="P177"/>
      <c r="Q177"/>
      <c r="R177"/>
      <c r="S177"/>
      <c r="T177" s="234">
        <f t="shared" si="69"/>
        <v>14</v>
      </c>
      <c r="U177" s="138">
        <v>168</v>
      </c>
      <c r="V177" s="139">
        <f t="shared" si="67"/>
        <v>168</v>
      </c>
      <c r="W177" s="27">
        <f t="shared" si="70"/>
        <v>3995773.6945888065</v>
      </c>
      <c r="X177" s="27">
        <f t="shared" si="71"/>
        <v>23308.679885101359</v>
      </c>
      <c r="Y177" s="27">
        <f t="shared" si="72"/>
        <v>11245.468458267469</v>
      </c>
      <c r="Z177" s="52">
        <f t="shared" si="68"/>
        <v>3984528.2261305391</v>
      </c>
    </row>
    <row r="178" spans="14:26" ht="12" customHeight="1" x14ac:dyDescent="0.35">
      <c r="N178"/>
      <c r="O178"/>
      <c r="P178"/>
      <c r="Q178"/>
      <c r="R178"/>
      <c r="S178"/>
      <c r="T178" s="234">
        <f t="shared" si="69"/>
        <v>15</v>
      </c>
      <c r="U178" s="138">
        <v>169</v>
      </c>
      <c r="V178" s="139">
        <f t="shared" si="67"/>
        <v>169</v>
      </c>
      <c r="W178" s="27">
        <f t="shared" si="70"/>
        <v>3984528.2261305391</v>
      </c>
      <c r="X178" s="27">
        <f t="shared" si="71"/>
        <v>23243.081319094799</v>
      </c>
      <c r="Y178" s="27">
        <f t="shared" si="72"/>
        <v>11311.067024274027</v>
      </c>
      <c r="Z178" s="52">
        <f t="shared" si="68"/>
        <v>3973217.1591062653</v>
      </c>
    </row>
    <row r="179" spans="14:26" ht="12" customHeight="1" x14ac:dyDescent="0.35">
      <c r="N179"/>
      <c r="O179"/>
      <c r="P179"/>
      <c r="Q179"/>
      <c r="R179"/>
      <c r="S179"/>
      <c r="T179" s="234">
        <f t="shared" si="69"/>
        <v>15</v>
      </c>
      <c r="U179" s="138">
        <v>170</v>
      </c>
      <c r="V179" s="139">
        <f t="shared" si="67"/>
        <v>170</v>
      </c>
      <c r="W179" s="27">
        <f t="shared" si="70"/>
        <v>3973217.1591062653</v>
      </c>
      <c r="X179" s="27">
        <f t="shared" si="71"/>
        <v>23177.100094786532</v>
      </c>
      <c r="Y179" s="27">
        <f t="shared" si="72"/>
        <v>11377.048248582294</v>
      </c>
      <c r="Z179" s="52">
        <f t="shared" si="68"/>
        <v>3961840.1108576828</v>
      </c>
    </row>
    <row r="180" spans="14:26" ht="12" customHeight="1" x14ac:dyDescent="0.35">
      <c r="N180"/>
      <c r="O180"/>
      <c r="P180"/>
      <c r="Q180"/>
      <c r="R180"/>
      <c r="S180"/>
      <c r="T180" s="234">
        <f t="shared" si="69"/>
        <v>15</v>
      </c>
      <c r="U180" s="138">
        <v>171</v>
      </c>
      <c r="V180" s="139">
        <f t="shared" si="67"/>
        <v>171</v>
      </c>
      <c r="W180" s="27">
        <f t="shared" si="70"/>
        <v>3961840.1108576828</v>
      </c>
      <c r="X180" s="27">
        <f t="shared" si="71"/>
        <v>23110.733980003133</v>
      </c>
      <c r="Y180" s="27">
        <f t="shared" si="72"/>
        <v>11443.414363365691</v>
      </c>
      <c r="Z180" s="52">
        <f t="shared" si="68"/>
        <v>3950396.6964943171</v>
      </c>
    </row>
    <row r="181" spans="14:26" ht="12" customHeight="1" x14ac:dyDescent="0.35">
      <c r="N181"/>
      <c r="O181"/>
      <c r="P181"/>
      <c r="Q181"/>
      <c r="R181"/>
      <c r="S181"/>
      <c r="T181" s="234">
        <f t="shared" si="69"/>
        <v>15</v>
      </c>
      <c r="U181" s="138">
        <v>172</v>
      </c>
      <c r="V181" s="139">
        <f t="shared" si="67"/>
        <v>172</v>
      </c>
      <c r="W181" s="27">
        <f t="shared" si="70"/>
        <v>3950396.6964943171</v>
      </c>
      <c r="X181" s="27">
        <f t="shared" si="71"/>
        <v>23043.980729550171</v>
      </c>
      <c r="Y181" s="27">
        <f t="shared" si="72"/>
        <v>11510.167613818656</v>
      </c>
      <c r="Z181" s="52">
        <f t="shared" si="68"/>
        <v>3938886.5288804984</v>
      </c>
    </row>
    <row r="182" spans="14:26" ht="12" customHeight="1" x14ac:dyDescent="0.35">
      <c r="N182"/>
      <c r="O182"/>
      <c r="P182"/>
      <c r="Q182"/>
      <c r="R182"/>
      <c r="S182"/>
      <c r="T182" s="234">
        <f t="shared" si="69"/>
        <v>15</v>
      </c>
      <c r="U182" s="138">
        <v>173</v>
      </c>
      <c r="V182" s="139">
        <f t="shared" si="67"/>
        <v>173</v>
      </c>
      <c r="W182" s="27">
        <f t="shared" si="70"/>
        <v>3938886.5288804984</v>
      </c>
      <c r="X182" s="27">
        <f t="shared" si="71"/>
        <v>22976.838085136224</v>
      </c>
      <c r="Y182" s="27">
        <f t="shared" si="72"/>
        <v>11577.310258232601</v>
      </c>
      <c r="Z182" s="52">
        <f t="shared" si="68"/>
        <v>3927309.2186222658</v>
      </c>
    </row>
    <row r="183" spans="14:26" ht="12" customHeight="1" x14ac:dyDescent="0.35">
      <c r="N183"/>
      <c r="O183"/>
      <c r="P183"/>
      <c r="Q183"/>
      <c r="R183"/>
      <c r="S183"/>
      <c r="T183" s="234">
        <f t="shared" si="69"/>
        <v>15</v>
      </c>
      <c r="U183" s="138">
        <v>174</v>
      </c>
      <c r="V183" s="139">
        <f t="shared" si="67"/>
        <v>174</v>
      </c>
      <c r="W183" s="27">
        <f t="shared" si="70"/>
        <v>3927309.2186222658</v>
      </c>
      <c r="X183" s="27">
        <f t="shared" si="71"/>
        <v>22909.303775296539</v>
      </c>
      <c r="Y183" s="27">
        <f t="shared" si="72"/>
        <v>11644.844568072289</v>
      </c>
      <c r="Z183" s="52">
        <f t="shared" si="68"/>
        <v>3915664.3740541935</v>
      </c>
    </row>
    <row r="184" spans="14:26" ht="12" customHeight="1" x14ac:dyDescent="0.35">
      <c r="N184"/>
      <c r="O184"/>
      <c r="P184"/>
      <c r="Q184"/>
      <c r="R184"/>
      <c r="S184"/>
      <c r="T184" s="234">
        <f t="shared" si="69"/>
        <v>15</v>
      </c>
      <c r="U184" s="138">
        <v>175</v>
      </c>
      <c r="V184" s="139">
        <f t="shared" si="67"/>
        <v>175</v>
      </c>
      <c r="W184" s="27">
        <f t="shared" si="70"/>
        <v>3915664.3740541935</v>
      </c>
      <c r="X184" s="27">
        <f t="shared" si="71"/>
        <v>22841.375515316115</v>
      </c>
      <c r="Y184" s="27">
        <f t="shared" si="72"/>
        <v>11712.772828052712</v>
      </c>
      <c r="Z184" s="52">
        <f t="shared" si="68"/>
        <v>3903951.6012261407</v>
      </c>
    </row>
    <row r="185" spans="14:26" ht="12" customHeight="1" x14ac:dyDescent="0.35">
      <c r="N185"/>
      <c r="O185"/>
      <c r="P185"/>
      <c r="Q185"/>
      <c r="R185"/>
      <c r="S185"/>
      <c r="T185" s="234">
        <f t="shared" si="69"/>
        <v>15</v>
      </c>
      <c r="U185" s="138">
        <v>176</v>
      </c>
      <c r="V185" s="139">
        <f t="shared" si="67"/>
        <v>176</v>
      </c>
      <c r="W185" s="27">
        <f t="shared" si="70"/>
        <v>3903951.6012261407</v>
      </c>
      <c r="X185" s="27">
        <f t="shared" si="71"/>
        <v>22773.051007152473</v>
      </c>
      <c r="Y185" s="27">
        <f t="shared" si="72"/>
        <v>11781.097336216353</v>
      </c>
      <c r="Z185" s="52">
        <f t="shared" si="68"/>
        <v>3892170.5038899244</v>
      </c>
    </row>
    <row r="186" spans="14:26" ht="12" customHeight="1" x14ac:dyDescent="0.35">
      <c r="N186"/>
      <c r="O186"/>
      <c r="P186"/>
      <c r="Q186"/>
      <c r="R186"/>
      <c r="S186"/>
      <c r="T186" s="234">
        <f t="shared" si="69"/>
        <v>15</v>
      </c>
      <c r="U186" s="138">
        <v>177</v>
      </c>
      <c r="V186" s="139">
        <f t="shared" si="67"/>
        <v>177</v>
      </c>
      <c r="W186" s="27">
        <f t="shared" si="70"/>
        <v>3892170.5038899244</v>
      </c>
      <c r="X186" s="27">
        <f t="shared" si="71"/>
        <v>22704.327939357878</v>
      </c>
      <c r="Y186" s="27">
        <f t="shared" si="72"/>
        <v>11849.820404010947</v>
      </c>
      <c r="Z186" s="52">
        <f t="shared" si="68"/>
        <v>3880320.6834859136</v>
      </c>
    </row>
    <row r="187" spans="14:26" ht="12" customHeight="1" x14ac:dyDescent="0.35">
      <c r="N187"/>
      <c r="O187"/>
      <c r="P187"/>
      <c r="Q187"/>
      <c r="R187"/>
      <c r="S187"/>
      <c r="T187" s="234">
        <f t="shared" si="69"/>
        <v>15</v>
      </c>
      <c r="U187" s="138">
        <v>178</v>
      </c>
      <c r="V187" s="139">
        <f t="shared" si="67"/>
        <v>178</v>
      </c>
      <c r="W187" s="27">
        <f t="shared" si="70"/>
        <v>3880320.6834859136</v>
      </c>
      <c r="X187" s="27">
        <f t="shared" si="71"/>
        <v>22635.20398700115</v>
      </c>
      <c r="Y187" s="27">
        <f t="shared" si="72"/>
        <v>11918.944356367678</v>
      </c>
      <c r="Z187" s="52">
        <f t="shared" si="68"/>
        <v>3868401.7391295461</v>
      </c>
    </row>
    <row r="188" spans="14:26" ht="12" customHeight="1" x14ac:dyDescent="0.35">
      <c r="N188"/>
      <c r="O188"/>
      <c r="P188"/>
      <c r="Q188"/>
      <c r="R188"/>
      <c r="S188"/>
      <c r="T188" s="234">
        <f t="shared" si="69"/>
        <v>15</v>
      </c>
      <c r="U188" s="138">
        <v>179</v>
      </c>
      <c r="V188" s="139">
        <f t="shared" si="67"/>
        <v>179</v>
      </c>
      <c r="W188" s="27">
        <f t="shared" si="70"/>
        <v>3868401.7391295461</v>
      </c>
      <c r="X188" s="27">
        <f t="shared" si="71"/>
        <v>22565.676811589005</v>
      </c>
      <c r="Y188" s="27">
        <f t="shared" si="72"/>
        <v>11988.471531779822</v>
      </c>
      <c r="Z188" s="52">
        <f t="shared" si="68"/>
        <v>3856413.2675977661</v>
      </c>
    </row>
    <row r="189" spans="14:26" ht="12" customHeight="1" x14ac:dyDescent="0.35">
      <c r="N189"/>
      <c r="O189"/>
      <c r="P189"/>
      <c r="Q189"/>
      <c r="R189"/>
      <c r="S189"/>
      <c r="T189" s="234">
        <f t="shared" si="69"/>
        <v>15</v>
      </c>
      <c r="U189" s="138">
        <v>180</v>
      </c>
      <c r="V189" s="139">
        <f t="shared" si="67"/>
        <v>180</v>
      </c>
      <c r="W189" s="27">
        <f t="shared" si="70"/>
        <v>3856413.2675977661</v>
      </c>
      <c r="X189" s="27">
        <f t="shared" si="71"/>
        <v>22495.744060986955</v>
      </c>
      <c r="Y189" s="27">
        <f t="shared" si="72"/>
        <v>12058.404282381871</v>
      </c>
      <c r="Z189" s="52">
        <f t="shared" si="68"/>
        <v>3844354.8633153844</v>
      </c>
    </row>
    <row r="190" spans="14:26" ht="12" customHeight="1" x14ac:dyDescent="0.35">
      <c r="N190"/>
      <c r="O190"/>
      <c r="P190"/>
      <c r="Q190"/>
      <c r="R190"/>
      <c r="S190"/>
      <c r="T190" s="234">
        <f t="shared" si="69"/>
        <v>16</v>
      </c>
      <c r="U190" s="138">
        <v>181</v>
      </c>
      <c r="V190" s="139">
        <f t="shared" si="67"/>
        <v>181</v>
      </c>
      <c r="W190" s="27">
        <f t="shared" si="70"/>
        <v>3844354.8633153844</v>
      </c>
      <c r="X190" s="27">
        <f t="shared" si="71"/>
        <v>22425.403369339729</v>
      </c>
      <c r="Y190" s="27">
        <f t="shared" si="72"/>
        <v>12128.744974029099</v>
      </c>
      <c r="Z190" s="52">
        <f t="shared" si="68"/>
        <v>3832226.1183413551</v>
      </c>
    </row>
    <row r="191" spans="14:26" ht="12" customHeight="1" x14ac:dyDescent="0.35">
      <c r="N191"/>
      <c r="O191"/>
      <c r="P191"/>
      <c r="Q191"/>
      <c r="R191"/>
      <c r="S191"/>
      <c r="T191" s="234">
        <f t="shared" si="69"/>
        <v>16</v>
      </c>
      <c r="U191" s="138">
        <v>182</v>
      </c>
      <c r="V191" s="139">
        <f t="shared" si="67"/>
        <v>182</v>
      </c>
      <c r="W191" s="27">
        <f t="shared" si="70"/>
        <v>3832226.1183413551</v>
      </c>
      <c r="X191" s="27">
        <f t="shared" si="71"/>
        <v>22354.652356991224</v>
      </c>
      <c r="Y191" s="27">
        <f t="shared" si="72"/>
        <v>12199.495986377602</v>
      </c>
      <c r="Z191" s="52">
        <f t="shared" si="68"/>
        <v>3820026.6223549773</v>
      </c>
    </row>
    <row r="192" spans="14:26" ht="12" customHeight="1" x14ac:dyDescent="0.35">
      <c r="N192"/>
      <c r="O192"/>
      <c r="P192"/>
      <c r="Q192"/>
      <c r="R192"/>
      <c r="S192"/>
      <c r="T192" s="234">
        <f t="shared" si="69"/>
        <v>16</v>
      </c>
      <c r="U192" s="138">
        <v>183</v>
      </c>
      <c r="V192" s="139">
        <f t="shared" si="67"/>
        <v>183</v>
      </c>
      <c r="W192" s="27">
        <f t="shared" si="70"/>
        <v>3820026.6223549773</v>
      </c>
      <c r="X192" s="27">
        <f t="shared" si="71"/>
        <v>22283.488630404019</v>
      </c>
      <c r="Y192" s="27">
        <f t="shared" si="72"/>
        <v>12270.659712964805</v>
      </c>
      <c r="Z192" s="52">
        <f t="shared" si="68"/>
        <v>3807755.9626420126</v>
      </c>
    </row>
    <row r="193" spans="14:26" ht="12" customHeight="1" x14ac:dyDescent="0.35">
      <c r="N193"/>
      <c r="O193"/>
      <c r="P193"/>
      <c r="Q193"/>
      <c r="R193"/>
      <c r="S193"/>
      <c r="T193" s="234">
        <f t="shared" si="69"/>
        <v>16</v>
      </c>
      <c r="U193" s="138">
        <v>184</v>
      </c>
      <c r="V193" s="139">
        <f t="shared" si="67"/>
        <v>184</v>
      </c>
      <c r="W193" s="27">
        <f t="shared" si="70"/>
        <v>3807755.9626420126</v>
      </c>
      <c r="X193" s="27">
        <f t="shared" si="71"/>
        <v>22211.909782078394</v>
      </c>
      <c r="Y193" s="27">
        <f t="shared" si="72"/>
        <v>12342.238561290433</v>
      </c>
      <c r="Z193" s="52">
        <f t="shared" si="68"/>
        <v>3795413.7240807223</v>
      </c>
    </row>
    <row r="194" spans="14:26" ht="12" customHeight="1" x14ac:dyDescent="0.35">
      <c r="N194"/>
      <c r="O194"/>
      <c r="P194"/>
      <c r="Q194"/>
      <c r="R194"/>
      <c r="S194"/>
      <c r="T194" s="234">
        <f t="shared" si="69"/>
        <v>16</v>
      </c>
      <c r="U194" s="138">
        <v>185</v>
      </c>
      <c r="V194" s="139">
        <f t="shared" si="67"/>
        <v>185</v>
      </c>
      <c r="W194" s="27">
        <f t="shared" si="70"/>
        <v>3795413.7240807223</v>
      </c>
      <c r="X194" s="27">
        <f t="shared" si="71"/>
        <v>22139.913390470865</v>
      </c>
      <c r="Y194" s="27">
        <f t="shared" si="72"/>
        <v>12414.234952897961</v>
      </c>
      <c r="Z194" s="52">
        <f t="shared" si="68"/>
        <v>3782999.4891278245</v>
      </c>
    </row>
    <row r="195" spans="14:26" ht="12" customHeight="1" x14ac:dyDescent="0.35">
      <c r="N195"/>
      <c r="O195"/>
      <c r="P195"/>
      <c r="Q195"/>
      <c r="R195"/>
      <c r="S195"/>
      <c r="T195" s="234">
        <f t="shared" si="69"/>
        <v>16</v>
      </c>
      <c r="U195" s="138">
        <v>186</v>
      </c>
      <c r="V195" s="139">
        <f t="shared" si="67"/>
        <v>186</v>
      </c>
      <c r="W195" s="27">
        <f t="shared" si="70"/>
        <v>3782999.4891278245</v>
      </c>
      <c r="X195" s="27">
        <f t="shared" si="71"/>
        <v>22067.497019912291</v>
      </c>
      <c r="Y195" s="27">
        <f t="shared" si="72"/>
        <v>12486.651323456535</v>
      </c>
      <c r="Z195" s="52">
        <f t="shared" si="68"/>
        <v>3770512.8378043682</v>
      </c>
    </row>
    <row r="196" spans="14:26" ht="12" customHeight="1" x14ac:dyDescent="0.35">
      <c r="N196"/>
      <c r="O196"/>
      <c r="P196"/>
      <c r="Q196"/>
      <c r="R196"/>
      <c r="S196"/>
      <c r="T196" s="234">
        <f t="shared" si="69"/>
        <v>16</v>
      </c>
      <c r="U196" s="138">
        <v>187</v>
      </c>
      <c r="V196" s="139">
        <f t="shared" si="67"/>
        <v>187</v>
      </c>
      <c r="W196" s="27">
        <f t="shared" si="70"/>
        <v>3770512.8378043682</v>
      </c>
      <c r="X196" s="27">
        <f t="shared" si="71"/>
        <v>21994.658220525467</v>
      </c>
      <c r="Y196" s="27">
        <f t="shared" si="72"/>
        <v>12559.490122843361</v>
      </c>
      <c r="Z196" s="52">
        <f t="shared" si="68"/>
        <v>3757953.3476815247</v>
      </c>
    </row>
    <row r="197" spans="14:26" ht="12" customHeight="1" x14ac:dyDescent="0.35">
      <c r="N197"/>
      <c r="O197"/>
      <c r="P197"/>
      <c r="Q197"/>
      <c r="R197"/>
      <c r="S197"/>
      <c r="T197" s="234">
        <f t="shared" si="69"/>
        <v>16</v>
      </c>
      <c r="U197" s="138">
        <v>188</v>
      </c>
      <c r="V197" s="139">
        <f t="shared" si="67"/>
        <v>188</v>
      </c>
      <c r="W197" s="27">
        <f t="shared" si="70"/>
        <v>3757953.3476815247</v>
      </c>
      <c r="X197" s="27">
        <f t="shared" si="71"/>
        <v>21921.394528142213</v>
      </c>
      <c r="Y197" s="27">
        <f t="shared" si="72"/>
        <v>12632.753815226615</v>
      </c>
      <c r="Z197" s="52">
        <f t="shared" si="68"/>
        <v>3745320.593866298</v>
      </c>
    </row>
    <row r="198" spans="14:26" ht="12" customHeight="1" x14ac:dyDescent="0.35">
      <c r="N198"/>
      <c r="O198"/>
      <c r="P198"/>
      <c r="Q198"/>
      <c r="R198"/>
      <c r="S198"/>
      <c r="T198" s="234">
        <f t="shared" si="69"/>
        <v>16</v>
      </c>
      <c r="U198" s="138">
        <v>189</v>
      </c>
      <c r="V198" s="139">
        <f t="shared" si="67"/>
        <v>189</v>
      </c>
      <c r="W198" s="27">
        <f t="shared" si="70"/>
        <v>3745320.593866298</v>
      </c>
      <c r="X198" s="27">
        <f t="shared" si="71"/>
        <v>21847.703464220056</v>
      </c>
      <c r="Y198" s="27">
        <f t="shared" si="72"/>
        <v>12706.44487914877</v>
      </c>
      <c r="Z198" s="52">
        <f t="shared" si="68"/>
        <v>3732614.1489871494</v>
      </c>
    </row>
    <row r="199" spans="14:26" ht="12" customHeight="1" x14ac:dyDescent="0.35">
      <c r="N199"/>
      <c r="O199"/>
      <c r="P199"/>
      <c r="Q199"/>
      <c r="R199"/>
      <c r="S199"/>
      <c r="T199" s="234">
        <f t="shared" si="69"/>
        <v>16</v>
      </c>
      <c r="U199" s="138">
        <v>190</v>
      </c>
      <c r="V199" s="139">
        <f t="shared" si="67"/>
        <v>190</v>
      </c>
      <c r="W199" s="27">
        <f t="shared" si="70"/>
        <v>3732614.1489871494</v>
      </c>
      <c r="X199" s="27">
        <f t="shared" si="71"/>
        <v>21773.582535758356</v>
      </c>
      <c r="Y199" s="27">
        <f t="shared" si="72"/>
        <v>12780.56580761047</v>
      </c>
      <c r="Z199" s="52">
        <f t="shared" si="68"/>
        <v>3719833.5831795391</v>
      </c>
    </row>
    <row r="200" spans="14:26" ht="12" customHeight="1" x14ac:dyDescent="0.35">
      <c r="N200"/>
      <c r="O200"/>
      <c r="P200"/>
      <c r="Q200"/>
      <c r="R200"/>
      <c r="S200"/>
      <c r="T200" s="234">
        <f t="shared" si="69"/>
        <v>16</v>
      </c>
      <c r="U200" s="138">
        <v>191</v>
      </c>
      <c r="V200" s="139">
        <f t="shared" si="67"/>
        <v>191</v>
      </c>
      <c r="W200" s="27">
        <f t="shared" si="70"/>
        <v>3719833.5831795391</v>
      </c>
      <c r="X200" s="27">
        <f t="shared" si="71"/>
        <v>21699.029235213959</v>
      </c>
      <c r="Y200" s="27">
        <f t="shared" si="72"/>
        <v>12855.119108154866</v>
      </c>
      <c r="Z200" s="52">
        <f t="shared" si="68"/>
        <v>3706978.4640713842</v>
      </c>
    </row>
    <row r="201" spans="14:26" ht="12" customHeight="1" x14ac:dyDescent="0.35">
      <c r="N201"/>
      <c r="O201"/>
      <c r="P201"/>
      <c r="Q201"/>
      <c r="R201"/>
      <c r="S201"/>
      <c r="T201" s="234">
        <f t="shared" si="69"/>
        <v>16</v>
      </c>
      <c r="U201" s="138">
        <v>192</v>
      </c>
      <c r="V201" s="139">
        <f t="shared" si="67"/>
        <v>192</v>
      </c>
      <c r="W201" s="27">
        <f t="shared" si="70"/>
        <v>3706978.4640713842</v>
      </c>
      <c r="X201" s="27">
        <f t="shared" si="71"/>
        <v>21624.041040416389</v>
      </c>
      <c r="Y201" s="27">
        <f t="shared" si="72"/>
        <v>12930.107302952438</v>
      </c>
      <c r="Z201" s="52">
        <f t="shared" si="68"/>
        <v>3694048.3567684316</v>
      </c>
    </row>
    <row r="202" spans="14:26" ht="12" customHeight="1" x14ac:dyDescent="0.35">
      <c r="N202"/>
      <c r="O202"/>
      <c r="P202"/>
      <c r="Q202"/>
      <c r="R202"/>
      <c r="S202"/>
      <c r="T202" s="234">
        <f t="shared" si="69"/>
        <v>17</v>
      </c>
      <c r="U202" s="138">
        <v>193</v>
      </c>
      <c r="V202" s="139">
        <f t="shared" ref="V202:V265" si="81">U202</f>
        <v>193</v>
      </c>
      <c r="W202" s="27">
        <f t="shared" si="70"/>
        <v>3694048.3567684316</v>
      </c>
      <c r="X202" s="27">
        <f t="shared" si="71"/>
        <v>21548.615414482498</v>
      </c>
      <c r="Y202" s="27">
        <f t="shared" si="72"/>
        <v>13005.532928886327</v>
      </c>
      <c r="Z202" s="52">
        <f t="shared" ref="Z202:Z265" si="82">W202-Y202</f>
        <v>3681042.8238395452</v>
      </c>
    </row>
    <row r="203" spans="14:26" ht="12" customHeight="1" x14ac:dyDescent="0.35">
      <c r="N203"/>
      <c r="O203"/>
      <c r="P203"/>
      <c r="Q203"/>
      <c r="R203"/>
      <c r="S203"/>
      <c r="T203" s="234">
        <f t="shared" ref="T203:T266" si="83">ROUNDUP(U203/12,0)</f>
        <v>17</v>
      </c>
      <c r="U203" s="138">
        <v>194</v>
      </c>
      <c r="V203" s="139">
        <f t="shared" si="81"/>
        <v>194</v>
      </c>
      <c r="W203" s="27">
        <f t="shared" ref="W203:W266" si="84">Z202</f>
        <v>3681042.8238395452</v>
      </c>
      <c r="X203" s="27">
        <f t="shared" ref="X203:X266" si="85">IF(ROUND(W203,0)=0,0,$D$11/12-Y203)</f>
        <v>21472.749805730666</v>
      </c>
      <c r="Y203" s="27">
        <f t="shared" ref="Y203:Y266" si="86">IFERROR(-PPMT($E$10,V203,$E$9,$E$6),0)</f>
        <v>13081.398537638161</v>
      </c>
      <c r="Z203" s="52">
        <f t="shared" si="82"/>
        <v>3667961.4253019071</v>
      </c>
    </row>
    <row r="204" spans="14:26" ht="12" customHeight="1" x14ac:dyDescent="0.35">
      <c r="N204"/>
      <c r="O204"/>
      <c r="P204"/>
      <c r="Q204"/>
      <c r="R204"/>
      <c r="S204"/>
      <c r="T204" s="234">
        <f t="shared" si="83"/>
        <v>17</v>
      </c>
      <c r="U204" s="138">
        <v>195</v>
      </c>
      <c r="V204" s="139">
        <f t="shared" si="81"/>
        <v>195</v>
      </c>
      <c r="W204" s="27">
        <f t="shared" si="84"/>
        <v>3667961.4253019071</v>
      </c>
      <c r="X204" s="27">
        <f t="shared" si="85"/>
        <v>21396.441647594442</v>
      </c>
      <c r="Y204" s="27">
        <f t="shared" si="86"/>
        <v>13157.706695774385</v>
      </c>
      <c r="Z204" s="52">
        <f t="shared" si="82"/>
        <v>3654803.7186061325</v>
      </c>
    </row>
    <row r="205" spans="14:26" ht="12" customHeight="1" x14ac:dyDescent="0.35">
      <c r="N205"/>
      <c r="O205"/>
      <c r="P205"/>
      <c r="Q205"/>
      <c r="R205"/>
      <c r="S205"/>
      <c r="T205" s="234">
        <f t="shared" si="83"/>
        <v>17</v>
      </c>
      <c r="U205" s="138">
        <v>196</v>
      </c>
      <c r="V205" s="139">
        <f t="shared" si="81"/>
        <v>196</v>
      </c>
      <c r="W205" s="27">
        <f t="shared" si="84"/>
        <v>3654803.7186061325</v>
      </c>
      <c r="X205" s="27">
        <f t="shared" si="85"/>
        <v>21319.688358535757</v>
      </c>
      <c r="Y205" s="27">
        <f t="shared" si="86"/>
        <v>13234.459984833069</v>
      </c>
      <c r="Z205" s="52">
        <f t="shared" si="82"/>
        <v>3641569.2586212996</v>
      </c>
    </row>
    <row r="206" spans="14:26" ht="12" customHeight="1" x14ac:dyDescent="0.35">
      <c r="N206"/>
      <c r="O206"/>
      <c r="P206"/>
      <c r="Q206"/>
      <c r="R206"/>
      <c r="S206"/>
      <c r="T206" s="234">
        <f t="shared" si="83"/>
        <v>17</v>
      </c>
      <c r="U206" s="138">
        <v>197</v>
      </c>
      <c r="V206" s="139">
        <f t="shared" si="81"/>
        <v>197</v>
      </c>
      <c r="W206" s="27">
        <f t="shared" si="84"/>
        <v>3641569.2586212996</v>
      </c>
      <c r="X206" s="27">
        <f t="shared" si="85"/>
        <v>21242.487341957567</v>
      </c>
      <c r="Y206" s="27">
        <f t="shared" si="86"/>
        <v>13311.661001411261</v>
      </c>
      <c r="Z206" s="52">
        <f t="shared" si="82"/>
        <v>3628257.5976198884</v>
      </c>
    </row>
    <row r="207" spans="14:26" ht="12" customHeight="1" x14ac:dyDescent="0.35">
      <c r="N207"/>
      <c r="O207"/>
      <c r="P207"/>
      <c r="Q207"/>
      <c r="R207"/>
      <c r="S207"/>
      <c r="T207" s="234">
        <f t="shared" si="83"/>
        <v>17</v>
      </c>
      <c r="U207" s="138">
        <v>198</v>
      </c>
      <c r="V207" s="139">
        <f t="shared" si="81"/>
        <v>198</v>
      </c>
      <c r="W207" s="27">
        <f t="shared" si="84"/>
        <v>3628257.5976198884</v>
      </c>
      <c r="X207" s="27">
        <f t="shared" si="85"/>
        <v>21164.835986115999</v>
      </c>
      <c r="Y207" s="27">
        <f t="shared" si="86"/>
        <v>13389.312357252826</v>
      </c>
      <c r="Z207" s="52">
        <f t="shared" si="82"/>
        <v>3614868.2852626354</v>
      </c>
    </row>
    <row r="208" spans="14:26" ht="12" customHeight="1" x14ac:dyDescent="0.35">
      <c r="N208"/>
      <c r="O208"/>
      <c r="P208"/>
      <c r="Q208"/>
      <c r="R208"/>
      <c r="S208"/>
      <c r="T208" s="234">
        <f t="shared" si="83"/>
        <v>17</v>
      </c>
      <c r="U208" s="138">
        <v>199</v>
      </c>
      <c r="V208" s="139">
        <f t="shared" si="81"/>
        <v>199</v>
      </c>
      <c r="W208" s="27">
        <f t="shared" si="84"/>
        <v>3614868.2852626354</v>
      </c>
      <c r="X208" s="27">
        <f t="shared" si="85"/>
        <v>21086.731664032024</v>
      </c>
      <c r="Y208" s="27">
        <f t="shared" si="86"/>
        <v>13467.416679336802</v>
      </c>
      <c r="Z208" s="52">
        <f t="shared" si="82"/>
        <v>3601400.8685832988</v>
      </c>
    </row>
    <row r="209" spans="14:26" ht="12" customHeight="1" x14ac:dyDescent="0.35">
      <c r="N209"/>
      <c r="O209"/>
      <c r="P209"/>
      <c r="Q209"/>
      <c r="R209"/>
      <c r="S209"/>
      <c r="T209" s="234">
        <f t="shared" si="83"/>
        <v>17</v>
      </c>
      <c r="U209" s="138">
        <v>200</v>
      </c>
      <c r="V209" s="139">
        <f t="shared" si="81"/>
        <v>200</v>
      </c>
      <c r="W209" s="27">
        <f t="shared" si="84"/>
        <v>3601400.8685832988</v>
      </c>
      <c r="X209" s="27">
        <f t="shared" si="85"/>
        <v>21008.17173340256</v>
      </c>
      <c r="Y209" s="27">
        <f t="shared" si="86"/>
        <v>13545.976609966268</v>
      </c>
      <c r="Z209" s="52">
        <f t="shared" si="82"/>
        <v>3587854.8919733325</v>
      </c>
    </row>
    <row r="210" spans="14:26" ht="12" customHeight="1" x14ac:dyDescent="0.35">
      <c r="N210"/>
      <c r="O210"/>
      <c r="P210"/>
      <c r="Q210"/>
      <c r="R210"/>
      <c r="S210"/>
      <c r="T210" s="234">
        <f t="shared" si="83"/>
        <v>17</v>
      </c>
      <c r="U210" s="138">
        <v>201</v>
      </c>
      <c r="V210" s="139">
        <f t="shared" si="81"/>
        <v>201</v>
      </c>
      <c r="W210" s="27">
        <f t="shared" si="84"/>
        <v>3587854.8919733325</v>
      </c>
      <c r="X210" s="27">
        <f t="shared" si="85"/>
        <v>20929.15353651109</v>
      </c>
      <c r="Y210" s="27">
        <f t="shared" si="86"/>
        <v>13624.994806857736</v>
      </c>
      <c r="Z210" s="52">
        <f t="shared" si="82"/>
        <v>3574229.8971664747</v>
      </c>
    </row>
    <row r="211" spans="14:26" ht="12" customHeight="1" x14ac:dyDescent="0.35">
      <c r="N211"/>
      <c r="O211"/>
      <c r="P211"/>
      <c r="Q211"/>
      <c r="R211"/>
      <c r="S211"/>
      <c r="T211" s="234">
        <f t="shared" si="83"/>
        <v>17</v>
      </c>
      <c r="U211" s="138">
        <v>202</v>
      </c>
      <c r="V211" s="139">
        <f t="shared" si="81"/>
        <v>202</v>
      </c>
      <c r="W211" s="27">
        <f t="shared" si="84"/>
        <v>3574229.8971664747</v>
      </c>
      <c r="X211" s="27">
        <f t="shared" si="85"/>
        <v>20849.674400137752</v>
      </c>
      <c r="Y211" s="27">
        <f t="shared" si="86"/>
        <v>13704.473943231073</v>
      </c>
      <c r="Z211" s="52">
        <f t="shared" si="82"/>
        <v>3560525.4232232436</v>
      </c>
    </row>
    <row r="212" spans="14:26" ht="12" customHeight="1" x14ac:dyDescent="0.35">
      <c r="N212"/>
      <c r="O212"/>
      <c r="P212"/>
      <c r="Q212"/>
      <c r="R212"/>
      <c r="S212"/>
      <c r="T212" s="234">
        <f t="shared" si="83"/>
        <v>17</v>
      </c>
      <c r="U212" s="138">
        <v>203</v>
      </c>
      <c r="V212" s="139">
        <f t="shared" si="81"/>
        <v>203</v>
      </c>
      <c r="W212" s="27">
        <f t="shared" si="84"/>
        <v>3560525.4232232436</v>
      </c>
      <c r="X212" s="27">
        <f t="shared" si="85"/>
        <v>20769.731635468903</v>
      </c>
      <c r="Y212" s="27">
        <f t="shared" si="86"/>
        <v>13784.416707899922</v>
      </c>
      <c r="Z212" s="52">
        <f t="shared" si="82"/>
        <v>3546741.0065153437</v>
      </c>
    </row>
    <row r="213" spans="14:26" ht="12" customHeight="1" x14ac:dyDescent="0.35">
      <c r="N213"/>
      <c r="O213"/>
      <c r="P213"/>
      <c r="Q213"/>
      <c r="R213"/>
      <c r="S213"/>
      <c r="T213" s="234">
        <f t="shared" si="83"/>
        <v>17</v>
      </c>
      <c r="U213" s="138">
        <v>204</v>
      </c>
      <c r="V213" s="139">
        <f t="shared" si="81"/>
        <v>204</v>
      </c>
      <c r="W213" s="27">
        <f t="shared" si="84"/>
        <v>3546741.0065153437</v>
      </c>
      <c r="X213" s="27">
        <f t="shared" si="85"/>
        <v>20689.322538006156</v>
      </c>
      <c r="Y213" s="27">
        <f t="shared" si="86"/>
        <v>13864.825805362671</v>
      </c>
      <c r="Z213" s="52">
        <f t="shared" si="82"/>
        <v>3532876.1807099809</v>
      </c>
    </row>
    <row r="214" spans="14:26" ht="12" customHeight="1" x14ac:dyDescent="0.35">
      <c r="N214"/>
      <c r="O214"/>
      <c r="P214"/>
      <c r="Q214"/>
      <c r="R214"/>
      <c r="S214"/>
      <c r="T214" s="234">
        <f t="shared" si="83"/>
        <v>18</v>
      </c>
      <c r="U214" s="138">
        <v>205</v>
      </c>
      <c r="V214" s="139">
        <f t="shared" si="81"/>
        <v>205</v>
      </c>
      <c r="W214" s="27">
        <f t="shared" si="84"/>
        <v>3532876.1807099809</v>
      </c>
      <c r="X214" s="27">
        <f t="shared" si="85"/>
        <v>20608.444387474872</v>
      </c>
      <c r="Y214" s="27">
        <f t="shared" si="86"/>
        <v>13945.703955893954</v>
      </c>
      <c r="Z214" s="52">
        <f t="shared" si="82"/>
        <v>3518930.476754087</v>
      </c>
    </row>
    <row r="215" spans="14:26" ht="12" customHeight="1" x14ac:dyDescent="0.35">
      <c r="N215"/>
      <c r="O215"/>
      <c r="P215"/>
      <c r="Q215"/>
      <c r="R215"/>
      <c r="S215"/>
      <c r="T215" s="234">
        <f t="shared" si="83"/>
        <v>18</v>
      </c>
      <c r="U215" s="138">
        <v>206</v>
      </c>
      <c r="V215" s="139">
        <f t="shared" si="81"/>
        <v>206</v>
      </c>
      <c r="W215" s="27">
        <f t="shared" si="84"/>
        <v>3518930.476754087</v>
      </c>
      <c r="X215" s="27">
        <f t="shared" si="85"/>
        <v>20527.094447732161</v>
      </c>
      <c r="Y215" s="27">
        <f t="shared" si="86"/>
        <v>14027.053895636667</v>
      </c>
      <c r="Z215" s="52">
        <f t="shared" si="82"/>
        <v>3504903.4228584506</v>
      </c>
    </row>
    <row r="216" spans="14:26" ht="12" customHeight="1" x14ac:dyDescent="0.35">
      <c r="N216"/>
      <c r="O216"/>
      <c r="P216"/>
      <c r="Q216"/>
      <c r="R216"/>
      <c r="S216"/>
      <c r="T216" s="234">
        <f t="shared" si="83"/>
        <v>18</v>
      </c>
      <c r="U216" s="138">
        <v>207</v>
      </c>
      <c r="V216" s="139">
        <f t="shared" si="81"/>
        <v>207</v>
      </c>
      <c r="W216" s="27">
        <f t="shared" si="84"/>
        <v>3504903.4228584506</v>
      </c>
      <c r="X216" s="27">
        <f t="shared" si="85"/>
        <v>20445.269966674277</v>
      </c>
      <c r="Y216" s="27">
        <f t="shared" si="86"/>
        <v>14108.878376694549</v>
      </c>
      <c r="Z216" s="52">
        <f t="shared" si="82"/>
        <v>3490794.5444817562</v>
      </c>
    </row>
    <row r="217" spans="14:26" ht="12" customHeight="1" x14ac:dyDescent="0.35">
      <c r="N217"/>
      <c r="O217"/>
      <c r="P217"/>
      <c r="Q217"/>
      <c r="R217"/>
      <c r="S217"/>
      <c r="T217" s="234">
        <f t="shared" si="83"/>
        <v>18</v>
      </c>
      <c r="U217" s="138">
        <v>208</v>
      </c>
      <c r="V217" s="139">
        <f t="shared" si="81"/>
        <v>208</v>
      </c>
      <c r="W217" s="27">
        <f t="shared" si="84"/>
        <v>3490794.5444817562</v>
      </c>
      <c r="X217" s="27">
        <f t="shared" si="85"/>
        <v>20362.968176143557</v>
      </c>
      <c r="Y217" s="27">
        <f t="shared" si="86"/>
        <v>14191.180167225268</v>
      </c>
      <c r="Z217" s="52">
        <f t="shared" si="82"/>
        <v>3476603.364314531</v>
      </c>
    </row>
    <row r="218" spans="14:26" ht="12" customHeight="1" x14ac:dyDescent="0.35">
      <c r="N218"/>
      <c r="O218"/>
      <c r="P218"/>
      <c r="Q218"/>
      <c r="R218"/>
      <c r="S218"/>
      <c r="T218" s="234">
        <f t="shared" si="83"/>
        <v>18</v>
      </c>
      <c r="U218" s="138">
        <v>209</v>
      </c>
      <c r="V218" s="139">
        <f t="shared" si="81"/>
        <v>209</v>
      </c>
      <c r="W218" s="27">
        <f t="shared" si="84"/>
        <v>3476603.364314531</v>
      </c>
      <c r="X218" s="27">
        <f t="shared" si="85"/>
        <v>20280.186291834747</v>
      </c>
      <c r="Y218" s="27">
        <f t="shared" si="86"/>
        <v>14273.962051534081</v>
      </c>
      <c r="Z218" s="52">
        <f t="shared" si="82"/>
        <v>3462329.4022629969</v>
      </c>
    </row>
    <row r="219" spans="14:26" ht="12" customHeight="1" x14ac:dyDescent="0.35">
      <c r="N219"/>
      <c r="O219"/>
      <c r="P219"/>
      <c r="Q219"/>
      <c r="R219"/>
      <c r="S219"/>
      <c r="T219" s="234">
        <f t="shared" si="83"/>
        <v>18</v>
      </c>
      <c r="U219" s="138">
        <v>210</v>
      </c>
      <c r="V219" s="139">
        <f t="shared" si="81"/>
        <v>210</v>
      </c>
      <c r="W219" s="27">
        <f t="shared" si="84"/>
        <v>3462329.4022629969</v>
      </c>
      <c r="X219" s="27">
        <f t="shared" si="85"/>
        <v>20196.921513200796</v>
      </c>
      <c r="Y219" s="27">
        <f t="shared" si="86"/>
        <v>14357.226830168029</v>
      </c>
      <c r="Z219" s="52">
        <f t="shared" si="82"/>
        <v>3447972.1754328287</v>
      </c>
    </row>
    <row r="220" spans="14:26" ht="12" customHeight="1" x14ac:dyDescent="0.35">
      <c r="N220"/>
      <c r="O220"/>
      <c r="P220"/>
      <c r="Q220"/>
      <c r="R220"/>
      <c r="S220"/>
      <c r="T220" s="234">
        <f t="shared" si="83"/>
        <v>18</v>
      </c>
      <c r="U220" s="138">
        <v>211</v>
      </c>
      <c r="V220" s="139">
        <f t="shared" si="81"/>
        <v>211</v>
      </c>
      <c r="W220" s="27">
        <f t="shared" si="84"/>
        <v>3447972.1754328287</v>
      </c>
      <c r="X220" s="27">
        <f t="shared" si="85"/>
        <v>20113.171023358147</v>
      </c>
      <c r="Y220" s="27">
        <f t="shared" si="86"/>
        <v>14440.977320010677</v>
      </c>
      <c r="Z220" s="52">
        <f t="shared" si="82"/>
        <v>3433531.1981128179</v>
      </c>
    </row>
    <row r="221" spans="14:26" ht="12" customHeight="1" x14ac:dyDescent="0.35">
      <c r="N221"/>
      <c r="O221"/>
      <c r="P221"/>
      <c r="Q221"/>
      <c r="R221"/>
      <c r="S221"/>
      <c r="T221" s="234">
        <f t="shared" si="83"/>
        <v>18</v>
      </c>
      <c r="U221" s="138">
        <v>212</v>
      </c>
      <c r="V221" s="139">
        <f t="shared" si="81"/>
        <v>212</v>
      </c>
      <c r="W221" s="27">
        <f t="shared" si="84"/>
        <v>3433531.1981128179</v>
      </c>
      <c r="X221" s="27">
        <f t="shared" si="85"/>
        <v>20028.931988991422</v>
      </c>
      <c r="Y221" s="27">
        <f t="shared" si="86"/>
        <v>14525.216354377404</v>
      </c>
      <c r="Z221" s="52">
        <f t="shared" si="82"/>
        <v>3419005.9817584404</v>
      </c>
    </row>
    <row r="222" spans="14:26" ht="12" customHeight="1" x14ac:dyDescent="0.35">
      <c r="N222"/>
      <c r="O222"/>
      <c r="P222"/>
      <c r="Q222"/>
      <c r="R222"/>
      <c r="S222"/>
      <c r="T222" s="234">
        <f t="shared" si="83"/>
        <v>18</v>
      </c>
      <c r="U222" s="138">
        <v>213</v>
      </c>
      <c r="V222" s="139">
        <f t="shared" si="81"/>
        <v>213</v>
      </c>
      <c r="W222" s="27">
        <f t="shared" si="84"/>
        <v>3419005.9817584404</v>
      </c>
      <c r="X222" s="27">
        <f t="shared" si="85"/>
        <v>19944.201560257556</v>
      </c>
      <c r="Y222" s="27">
        <f t="shared" si="86"/>
        <v>14609.946783111272</v>
      </c>
      <c r="Z222" s="52">
        <f t="shared" si="82"/>
        <v>3404396.0349753289</v>
      </c>
    </row>
    <row r="223" spans="14:26" ht="12" customHeight="1" x14ac:dyDescent="0.35">
      <c r="N223"/>
      <c r="O223"/>
      <c r="P223"/>
      <c r="Q223"/>
      <c r="R223"/>
      <c r="S223"/>
      <c r="T223" s="234">
        <f t="shared" si="83"/>
        <v>18</v>
      </c>
      <c r="U223" s="138">
        <v>214</v>
      </c>
      <c r="V223" s="139">
        <f t="shared" si="81"/>
        <v>214</v>
      </c>
      <c r="W223" s="27">
        <f t="shared" si="84"/>
        <v>3404396.0349753289</v>
      </c>
      <c r="X223" s="27">
        <f t="shared" si="85"/>
        <v>19858.976870689403</v>
      </c>
      <c r="Y223" s="27">
        <f t="shared" si="86"/>
        <v>14695.171472679423</v>
      </c>
      <c r="Z223" s="52">
        <f t="shared" si="82"/>
        <v>3389700.8635026496</v>
      </c>
    </row>
    <row r="224" spans="14:26" ht="12" customHeight="1" x14ac:dyDescent="0.35">
      <c r="N224"/>
      <c r="O224"/>
      <c r="P224"/>
      <c r="Q224"/>
      <c r="R224"/>
      <c r="S224"/>
      <c r="T224" s="234">
        <f t="shared" si="83"/>
        <v>18</v>
      </c>
      <c r="U224" s="138">
        <v>215</v>
      </c>
      <c r="V224" s="139">
        <f t="shared" si="81"/>
        <v>215</v>
      </c>
      <c r="W224" s="27">
        <f t="shared" si="84"/>
        <v>3389700.8635026496</v>
      </c>
      <c r="X224" s="27">
        <f t="shared" si="85"/>
        <v>19773.255037098774</v>
      </c>
      <c r="Y224" s="27">
        <f t="shared" si="86"/>
        <v>14780.893306270053</v>
      </c>
      <c r="Z224" s="52">
        <f t="shared" si="82"/>
        <v>3374919.9701963793</v>
      </c>
    </row>
    <row r="225" spans="14:26" ht="12" customHeight="1" x14ac:dyDescent="0.35">
      <c r="N225"/>
      <c r="O225"/>
      <c r="P225"/>
      <c r="Q225"/>
      <c r="R225"/>
      <c r="S225"/>
      <c r="T225" s="234">
        <f t="shared" si="83"/>
        <v>18</v>
      </c>
      <c r="U225" s="138">
        <v>216</v>
      </c>
      <c r="V225" s="139">
        <f t="shared" si="81"/>
        <v>216</v>
      </c>
      <c r="W225" s="27">
        <f t="shared" si="84"/>
        <v>3374919.9701963793</v>
      </c>
      <c r="X225" s="27">
        <f t="shared" si="85"/>
        <v>19687.033159478866</v>
      </c>
      <c r="Y225" s="27">
        <f t="shared" si="86"/>
        <v>14867.11518388996</v>
      </c>
      <c r="Z225" s="52">
        <f t="shared" si="82"/>
        <v>3360052.8550124895</v>
      </c>
    </row>
    <row r="226" spans="14:26" ht="12" customHeight="1" x14ac:dyDescent="0.35">
      <c r="N226"/>
      <c r="O226"/>
      <c r="P226"/>
      <c r="Q226"/>
      <c r="R226"/>
      <c r="S226"/>
      <c r="T226" s="234">
        <f t="shared" si="83"/>
        <v>19</v>
      </c>
      <c r="U226" s="138">
        <v>217</v>
      </c>
      <c r="V226" s="139">
        <f t="shared" si="81"/>
        <v>217</v>
      </c>
      <c r="W226" s="27">
        <f t="shared" si="84"/>
        <v>3360052.8550124895</v>
      </c>
      <c r="X226" s="27">
        <f t="shared" si="85"/>
        <v>19600.308320906173</v>
      </c>
      <c r="Y226" s="27">
        <f t="shared" si="86"/>
        <v>14953.840022462653</v>
      </c>
      <c r="Z226" s="52">
        <f t="shared" si="82"/>
        <v>3345099.0149900271</v>
      </c>
    </row>
    <row r="227" spans="14:26" ht="12" customHeight="1" x14ac:dyDescent="0.35">
      <c r="N227"/>
      <c r="O227"/>
      <c r="P227"/>
      <c r="Q227"/>
      <c r="R227"/>
      <c r="S227"/>
      <c r="T227" s="234">
        <f t="shared" si="83"/>
        <v>19</v>
      </c>
      <c r="U227" s="138">
        <v>218</v>
      </c>
      <c r="V227" s="139">
        <f t="shared" si="81"/>
        <v>218</v>
      </c>
      <c r="W227" s="27">
        <f t="shared" si="84"/>
        <v>3345099.0149900271</v>
      </c>
      <c r="X227" s="27">
        <f t="shared" si="85"/>
        <v>19513.077587441807</v>
      </c>
      <c r="Y227" s="27">
        <f t="shared" si="86"/>
        <v>15041.070755927019</v>
      </c>
      <c r="Z227" s="52">
        <f t="shared" si="82"/>
        <v>3330057.9442341002</v>
      </c>
    </row>
    <row r="228" spans="14:26" ht="12" customHeight="1" x14ac:dyDescent="0.35">
      <c r="N228"/>
      <c r="O228"/>
      <c r="P228"/>
      <c r="Q228"/>
      <c r="R228"/>
      <c r="S228"/>
      <c r="T228" s="234">
        <f t="shared" si="83"/>
        <v>19</v>
      </c>
      <c r="U228" s="138">
        <v>219</v>
      </c>
      <c r="V228" s="139">
        <f t="shared" si="81"/>
        <v>219</v>
      </c>
      <c r="W228" s="27">
        <f t="shared" si="84"/>
        <v>3330057.9442341002</v>
      </c>
      <c r="X228" s="27">
        <f t="shared" si="85"/>
        <v>19425.338008032235</v>
      </c>
      <c r="Y228" s="27">
        <f t="shared" si="86"/>
        <v>15128.810335336591</v>
      </c>
      <c r="Z228" s="52">
        <f t="shared" si="82"/>
        <v>3314929.1338987635</v>
      </c>
    </row>
    <row r="229" spans="14:26" ht="12" customHeight="1" x14ac:dyDescent="0.35">
      <c r="N229"/>
      <c r="O229"/>
      <c r="P229"/>
      <c r="Q229"/>
      <c r="R229"/>
      <c r="S229"/>
      <c r="T229" s="234">
        <f t="shared" si="83"/>
        <v>19</v>
      </c>
      <c r="U229" s="138">
        <v>220</v>
      </c>
      <c r="V229" s="139">
        <f t="shared" si="81"/>
        <v>220</v>
      </c>
      <c r="W229" s="27">
        <f t="shared" si="84"/>
        <v>3314929.1338987635</v>
      </c>
      <c r="X229" s="27">
        <f t="shared" si="85"/>
        <v>19337.086614409433</v>
      </c>
      <c r="Y229" s="27">
        <f t="shared" si="86"/>
        <v>15217.061728959392</v>
      </c>
      <c r="Z229" s="52">
        <f t="shared" si="82"/>
        <v>3299712.072169804</v>
      </c>
    </row>
    <row r="230" spans="14:26" ht="12" customHeight="1" x14ac:dyDescent="0.35">
      <c r="N230"/>
      <c r="O230"/>
      <c r="P230"/>
      <c r="Q230"/>
      <c r="R230"/>
      <c r="S230"/>
      <c r="T230" s="234">
        <f t="shared" si="83"/>
        <v>19</v>
      </c>
      <c r="U230" s="138">
        <v>221</v>
      </c>
      <c r="V230" s="139">
        <f t="shared" si="81"/>
        <v>221</v>
      </c>
      <c r="W230" s="27">
        <f t="shared" si="84"/>
        <v>3299712.072169804</v>
      </c>
      <c r="X230" s="27">
        <f t="shared" si="85"/>
        <v>19248.320420990509</v>
      </c>
      <c r="Y230" s="27">
        <f t="shared" si="86"/>
        <v>15305.827922378319</v>
      </c>
      <c r="Z230" s="52">
        <f t="shared" si="82"/>
        <v>3284406.2442474258</v>
      </c>
    </row>
    <row r="231" spans="14:26" ht="12" customHeight="1" x14ac:dyDescent="0.35">
      <c r="N231"/>
      <c r="O231"/>
      <c r="P231"/>
      <c r="Q231"/>
      <c r="R231"/>
      <c r="S231"/>
      <c r="T231" s="234">
        <f t="shared" si="83"/>
        <v>19</v>
      </c>
      <c r="U231" s="138">
        <v>222</v>
      </c>
      <c r="V231" s="139">
        <f t="shared" si="81"/>
        <v>222</v>
      </c>
      <c r="W231" s="27">
        <f t="shared" si="84"/>
        <v>3284406.2442474258</v>
      </c>
      <c r="X231" s="27">
        <f t="shared" si="85"/>
        <v>19159.036424776634</v>
      </c>
      <c r="Y231" s="27">
        <f t="shared" si="86"/>
        <v>15395.111918592194</v>
      </c>
      <c r="Z231" s="52">
        <f t="shared" si="82"/>
        <v>3269011.1323288335</v>
      </c>
    </row>
    <row r="232" spans="14:26" ht="12" customHeight="1" x14ac:dyDescent="0.35">
      <c r="N232"/>
      <c r="O232"/>
      <c r="P232"/>
      <c r="Q232"/>
      <c r="R232"/>
      <c r="S232"/>
      <c r="T232" s="234">
        <f t="shared" si="83"/>
        <v>19</v>
      </c>
      <c r="U232" s="138">
        <v>223</v>
      </c>
      <c r="V232" s="139">
        <f t="shared" si="81"/>
        <v>223</v>
      </c>
      <c r="W232" s="27">
        <f t="shared" si="84"/>
        <v>3269011.1323288335</v>
      </c>
      <c r="X232" s="27">
        <f t="shared" si="85"/>
        <v>19069.231605251513</v>
      </c>
      <c r="Y232" s="27">
        <f t="shared" si="86"/>
        <v>15484.916738117314</v>
      </c>
      <c r="Z232" s="52">
        <f t="shared" si="82"/>
        <v>3253526.2155907163</v>
      </c>
    </row>
    <row r="233" spans="14:26" ht="12" customHeight="1" x14ac:dyDescent="0.35">
      <c r="N233"/>
      <c r="O233"/>
      <c r="P233"/>
      <c r="Q233"/>
      <c r="R233"/>
      <c r="S233"/>
      <c r="T233" s="234">
        <f t="shared" si="83"/>
        <v>19</v>
      </c>
      <c r="U233" s="138">
        <v>224</v>
      </c>
      <c r="V233" s="139">
        <f t="shared" si="81"/>
        <v>224</v>
      </c>
      <c r="W233" s="27">
        <f t="shared" si="84"/>
        <v>3253526.2155907163</v>
      </c>
      <c r="X233" s="27">
        <f t="shared" si="85"/>
        <v>18978.902924279162</v>
      </c>
      <c r="Y233" s="27">
        <f t="shared" si="86"/>
        <v>15575.245419089664</v>
      </c>
      <c r="Z233" s="52">
        <f t="shared" si="82"/>
        <v>3237950.9701716267</v>
      </c>
    </row>
    <row r="234" spans="14:26" ht="12" customHeight="1" x14ac:dyDescent="0.35">
      <c r="N234"/>
      <c r="O234"/>
      <c r="P234"/>
      <c r="Q234"/>
      <c r="R234"/>
      <c r="S234"/>
      <c r="T234" s="234">
        <f t="shared" si="83"/>
        <v>19</v>
      </c>
      <c r="U234" s="138">
        <v>225</v>
      </c>
      <c r="V234" s="139">
        <f t="shared" si="81"/>
        <v>225</v>
      </c>
      <c r="W234" s="27">
        <f t="shared" si="84"/>
        <v>3237950.9701716267</v>
      </c>
      <c r="X234" s="27">
        <f t="shared" si="85"/>
        <v>18888.047326001142</v>
      </c>
      <c r="Y234" s="27">
        <f t="shared" si="86"/>
        <v>15666.101017367686</v>
      </c>
      <c r="Z234" s="52">
        <f t="shared" si="82"/>
        <v>3222284.8691542591</v>
      </c>
    </row>
    <row r="235" spans="14:26" ht="12" customHeight="1" x14ac:dyDescent="0.35">
      <c r="N235"/>
      <c r="O235"/>
      <c r="P235"/>
      <c r="Q235"/>
      <c r="R235"/>
      <c r="S235"/>
      <c r="T235" s="234">
        <f t="shared" si="83"/>
        <v>19</v>
      </c>
      <c r="U235" s="138">
        <v>226</v>
      </c>
      <c r="V235" s="139">
        <f t="shared" si="81"/>
        <v>226</v>
      </c>
      <c r="W235" s="27">
        <f t="shared" si="84"/>
        <v>3222284.8691542591</v>
      </c>
      <c r="X235" s="27">
        <f t="shared" si="85"/>
        <v>18796.661736733164</v>
      </c>
      <c r="Y235" s="27">
        <f t="shared" si="86"/>
        <v>15757.486606635664</v>
      </c>
      <c r="Z235" s="52">
        <f t="shared" si="82"/>
        <v>3206527.3825476235</v>
      </c>
    </row>
    <row r="236" spans="14:26" ht="12" customHeight="1" x14ac:dyDescent="0.35">
      <c r="N236"/>
      <c r="O236"/>
      <c r="P236"/>
      <c r="Q236"/>
      <c r="R236"/>
      <c r="S236"/>
      <c r="T236" s="234">
        <f t="shared" si="83"/>
        <v>19</v>
      </c>
      <c r="U236" s="138">
        <v>227</v>
      </c>
      <c r="V236" s="139">
        <f t="shared" si="81"/>
        <v>227</v>
      </c>
      <c r="W236" s="27">
        <f t="shared" si="84"/>
        <v>3206527.3825476235</v>
      </c>
      <c r="X236" s="27">
        <f t="shared" si="85"/>
        <v>18704.743064861119</v>
      </c>
      <c r="Y236" s="27">
        <f t="shared" si="86"/>
        <v>15849.405278507707</v>
      </c>
      <c r="Z236" s="52">
        <f t="shared" si="82"/>
        <v>3190677.9772691159</v>
      </c>
    </row>
    <row r="237" spans="14:26" ht="12" customHeight="1" x14ac:dyDescent="0.35">
      <c r="N237"/>
      <c r="O237"/>
      <c r="P237"/>
      <c r="Q237"/>
      <c r="R237"/>
      <c r="S237"/>
      <c r="T237" s="234">
        <f t="shared" si="83"/>
        <v>19</v>
      </c>
      <c r="U237" s="138">
        <v>228</v>
      </c>
      <c r="V237" s="139">
        <f t="shared" si="81"/>
        <v>228</v>
      </c>
      <c r="W237" s="27">
        <f t="shared" si="84"/>
        <v>3190677.9772691159</v>
      </c>
      <c r="X237" s="27">
        <f t="shared" si="85"/>
        <v>18612.28820073649</v>
      </c>
      <c r="Y237" s="27">
        <f t="shared" si="86"/>
        <v>15941.860142632335</v>
      </c>
      <c r="Z237" s="52">
        <f t="shared" si="82"/>
        <v>3174736.1171264835</v>
      </c>
    </row>
    <row r="238" spans="14:26" ht="12" customHeight="1" x14ac:dyDescent="0.35">
      <c r="N238"/>
      <c r="O238"/>
      <c r="P238"/>
      <c r="Q238"/>
      <c r="R238"/>
      <c r="S238"/>
      <c r="T238" s="234">
        <f t="shared" si="83"/>
        <v>20</v>
      </c>
      <c r="U238" s="138">
        <v>229</v>
      </c>
      <c r="V238" s="139">
        <f t="shared" si="81"/>
        <v>229</v>
      </c>
      <c r="W238" s="27">
        <f t="shared" si="84"/>
        <v>3174736.1171264835</v>
      </c>
      <c r="X238" s="27">
        <f t="shared" si="85"/>
        <v>18519.294016571133</v>
      </c>
      <c r="Y238" s="27">
        <f t="shared" si="86"/>
        <v>16034.854326797691</v>
      </c>
      <c r="Z238" s="52">
        <f t="shared" si="82"/>
        <v>3158701.2627996858</v>
      </c>
    </row>
    <row r="239" spans="14:26" ht="12" customHeight="1" x14ac:dyDescent="0.35">
      <c r="N239"/>
      <c r="O239"/>
      <c r="P239"/>
      <c r="Q239"/>
      <c r="R239"/>
      <c r="S239"/>
      <c r="T239" s="234">
        <f t="shared" si="83"/>
        <v>20</v>
      </c>
      <c r="U239" s="138">
        <v>230</v>
      </c>
      <c r="V239" s="139">
        <f t="shared" si="81"/>
        <v>230</v>
      </c>
      <c r="W239" s="27">
        <f t="shared" si="84"/>
        <v>3158701.2627996858</v>
      </c>
      <c r="X239" s="27">
        <f t="shared" si="85"/>
        <v>18425.757366331483</v>
      </c>
      <c r="Y239" s="27">
        <f t="shared" si="86"/>
        <v>16128.390977037345</v>
      </c>
      <c r="Z239" s="52">
        <f t="shared" si="82"/>
        <v>3142572.8718226487</v>
      </c>
    </row>
    <row r="240" spans="14:26" ht="12" customHeight="1" x14ac:dyDescent="0.35">
      <c r="N240"/>
      <c r="O240"/>
      <c r="P240"/>
      <c r="Q240"/>
      <c r="R240"/>
      <c r="S240"/>
      <c r="T240" s="234">
        <f t="shared" si="83"/>
        <v>20</v>
      </c>
      <c r="U240" s="138">
        <v>231</v>
      </c>
      <c r="V240" s="139">
        <f t="shared" si="81"/>
        <v>231</v>
      </c>
      <c r="W240" s="27">
        <f t="shared" si="84"/>
        <v>3142572.8718226487</v>
      </c>
      <c r="X240" s="27">
        <f t="shared" si="85"/>
        <v>18331.675085632101</v>
      </c>
      <c r="Y240" s="27">
        <f t="shared" si="86"/>
        <v>16222.473257736727</v>
      </c>
      <c r="Z240" s="52">
        <f t="shared" si="82"/>
        <v>3126350.3985649119</v>
      </c>
    </row>
    <row r="241" spans="14:26" ht="12" customHeight="1" x14ac:dyDescent="0.35">
      <c r="N241"/>
      <c r="O241"/>
      <c r="P241"/>
      <c r="Q241"/>
      <c r="R241"/>
      <c r="S241"/>
      <c r="T241" s="234">
        <f t="shared" si="83"/>
        <v>20</v>
      </c>
      <c r="U241" s="138">
        <v>232</v>
      </c>
      <c r="V241" s="139">
        <f t="shared" si="81"/>
        <v>232</v>
      </c>
      <c r="W241" s="27">
        <f t="shared" si="84"/>
        <v>3126350.3985649119</v>
      </c>
      <c r="X241" s="27">
        <f t="shared" si="85"/>
        <v>18237.043991628634</v>
      </c>
      <c r="Y241" s="27">
        <f t="shared" si="86"/>
        <v>16317.104351740194</v>
      </c>
      <c r="Z241" s="52">
        <f t="shared" si="82"/>
        <v>3110033.2942131716</v>
      </c>
    </row>
    <row r="242" spans="14:26" ht="12" customHeight="1" x14ac:dyDescent="0.35">
      <c r="N242"/>
      <c r="O242"/>
      <c r="P242"/>
      <c r="Q242"/>
      <c r="R242"/>
      <c r="S242"/>
      <c r="T242" s="234">
        <f t="shared" si="83"/>
        <v>20</v>
      </c>
      <c r="U242" s="138">
        <v>233</v>
      </c>
      <c r="V242" s="139">
        <f t="shared" si="81"/>
        <v>233</v>
      </c>
      <c r="W242" s="27">
        <f t="shared" si="84"/>
        <v>3110033.2942131716</v>
      </c>
      <c r="X242" s="27">
        <f t="shared" si="85"/>
        <v>18141.86088291015</v>
      </c>
      <c r="Y242" s="27">
        <f t="shared" si="86"/>
        <v>16412.287460458676</v>
      </c>
      <c r="Z242" s="52">
        <f t="shared" si="82"/>
        <v>3093621.0067527131</v>
      </c>
    </row>
    <row r="243" spans="14:26" ht="12" customHeight="1" x14ac:dyDescent="0.35">
      <c r="N243"/>
      <c r="O243"/>
      <c r="P243"/>
      <c r="Q243"/>
      <c r="R243"/>
      <c r="S243"/>
      <c r="T243" s="234">
        <f t="shared" si="83"/>
        <v>20</v>
      </c>
      <c r="U243" s="138">
        <v>234</v>
      </c>
      <c r="V243" s="139">
        <f t="shared" si="81"/>
        <v>234</v>
      </c>
      <c r="W243" s="27">
        <f t="shared" si="84"/>
        <v>3093621.0067527131</v>
      </c>
      <c r="X243" s="27">
        <f t="shared" si="85"/>
        <v>18046.12253939081</v>
      </c>
      <c r="Y243" s="27">
        <f t="shared" si="86"/>
        <v>16508.025803978016</v>
      </c>
      <c r="Z243" s="52">
        <f t="shared" si="82"/>
        <v>3077112.980948735</v>
      </c>
    </row>
    <row r="244" spans="14:26" ht="12" customHeight="1" x14ac:dyDescent="0.35">
      <c r="N244"/>
      <c r="O244"/>
      <c r="P244"/>
      <c r="Q244"/>
      <c r="R244"/>
      <c r="S244"/>
      <c r="T244" s="234">
        <f t="shared" si="83"/>
        <v>20</v>
      </c>
      <c r="U244" s="138">
        <v>235</v>
      </c>
      <c r="V244" s="139">
        <f t="shared" si="81"/>
        <v>235</v>
      </c>
      <c r="W244" s="27">
        <f t="shared" si="84"/>
        <v>3077112.980948735</v>
      </c>
      <c r="X244" s="27">
        <f t="shared" si="85"/>
        <v>17949.825722200934</v>
      </c>
      <c r="Y244" s="27">
        <f t="shared" si="86"/>
        <v>16604.322621167892</v>
      </c>
      <c r="Z244" s="52">
        <f t="shared" si="82"/>
        <v>3060508.6583275669</v>
      </c>
    </row>
    <row r="245" spans="14:26" ht="12" customHeight="1" x14ac:dyDescent="0.35">
      <c r="N245"/>
      <c r="O245"/>
      <c r="P245"/>
      <c r="Q245"/>
      <c r="R245"/>
      <c r="S245"/>
      <c r="T245" s="234">
        <f t="shared" si="83"/>
        <v>20</v>
      </c>
      <c r="U245" s="138">
        <v>236</v>
      </c>
      <c r="V245" s="139">
        <f t="shared" si="81"/>
        <v>236</v>
      </c>
      <c r="W245" s="27">
        <f t="shared" si="84"/>
        <v>3060508.6583275669</v>
      </c>
      <c r="X245" s="27">
        <f t="shared" si="85"/>
        <v>17852.967173577454</v>
      </c>
      <c r="Y245" s="27">
        <f t="shared" si="86"/>
        <v>16701.181169791373</v>
      </c>
      <c r="Z245" s="52">
        <f t="shared" si="82"/>
        <v>3043807.4771577758</v>
      </c>
    </row>
    <row r="246" spans="14:26" ht="12" customHeight="1" x14ac:dyDescent="0.35">
      <c r="N246"/>
      <c r="O246"/>
      <c r="P246"/>
      <c r="Q246"/>
      <c r="R246"/>
      <c r="S246"/>
      <c r="T246" s="234">
        <f t="shared" si="83"/>
        <v>20</v>
      </c>
      <c r="U246" s="138">
        <v>237</v>
      </c>
      <c r="V246" s="139">
        <f t="shared" si="81"/>
        <v>237</v>
      </c>
      <c r="W246" s="27">
        <f t="shared" si="84"/>
        <v>3043807.4771577758</v>
      </c>
      <c r="X246" s="27">
        <f t="shared" si="85"/>
        <v>17755.543616753672</v>
      </c>
      <c r="Y246" s="27">
        <f t="shared" si="86"/>
        <v>16798.604726615155</v>
      </c>
      <c r="Z246" s="52">
        <f t="shared" si="82"/>
        <v>3027008.8724311604</v>
      </c>
    </row>
    <row r="247" spans="14:26" ht="12" customHeight="1" x14ac:dyDescent="0.35">
      <c r="N247"/>
      <c r="O247"/>
      <c r="P247"/>
      <c r="Q247"/>
      <c r="R247"/>
      <c r="S247"/>
      <c r="T247" s="234">
        <f t="shared" si="83"/>
        <v>20</v>
      </c>
      <c r="U247" s="138">
        <v>238</v>
      </c>
      <c r="V247" s="139">
        <f t="shared" si="81"/>
        <v>238</v>
      </c>
      <c r="W247" s="27">
        <f t="shared" si="84"/>
        <v>3027008.8724311604</v>
      </c>
      <c r="X247" s="27">
        <f t="shared" si="85"/>
        <v>17657.551755848417</v>
      </c>
      <c r="Y247" s="27">
        <f t="shared" si="86"/>
        <v>16896.596587520409</v>
      </c>
      <c r="Z247" s="52">
        <f t="shared" si="82"/>
        <v>3010112.2758436399</v>
      </c>
    </row>
    <row r="248" spans="14:26" ht="12" customHeight="1" x14ac:dyDescent="0.35">
      <c r="N248"/>
      <c r="O248"/>
      <c r="P248"/>
      <c r="Q248"/>
      <c r="R248"/>
      <c r="S248"/>
      <c r="T248" s="234">
        <f t="shared" si="83"/>
        <v>20</v>
      </c>
      <c r="U248" s="138">
        <v>239</v>
      </c>
      <c r="V248" s="139">
        <f t="shared" si="81"/>
        <v>239</v>
      </c>
      <c r="W248" s="27">
        <f t="shared" si="84"/>
        <v>3010112.2758436399</v>
      </c>
      <c r="X248" s="27">
        <f t="shared" si="85"/>
        <v>17558.988275754546</v>
      </c>
      <c r="Y248" s="27">
        <f t="shared" si="86"/>
        <v>16995.160067614281</v>
      </c>
      <c r="Z248" s="52">
        <f t="shared" si="82"/>
        <v>2993117.1157760257</v>
      </c>
    </row>
    <row r="249" spans="14:26" ht="12" customHeight="1" x14ac:dyDescent="0.35">
      <c r="N249"/>
      <c r="O249"/>
      <c r="P249"/>
      <c r="Q249"/>
      <c r="R249"/>
      <c r="S249"/>
      <c r="T249" s="234">
        <f t="shared" si="83"/>
        <v>20</v>
      </c>
      <c r="U249" s="138">
        <v>240</v>
      </c>
      <c r="V249" s="139">
        <f t="shared" si="81"/>
        <v>240</v>
      </c>
      <c r="W249" s="27">
        <f t="shared" si="84"/>
        <v>2993117.1157760257</v>
      </c>
      <c r="X249" s="27">
        <f t="shared" si="85"/>
        <v>17459.849842026797</v>
      </c>
      <c r="Y249" s="27">
        <f t="shared" si="86"/>
        <v>17094.298501342029</v>
      </c>
      <c r="Z249" s="52">
        <f t="shared" si="82"/>
        <v>2976022.8172746836</v>
      </c>
    </row>
    <row r="250" spans="14:26" ht="12" customHeight="1" x14ac:dyDescent="0.35">
      <c r="N250"/>
      <c r="O250"/>
      <c r="P250"/>
      <c r="Q250"/>
      <c r="R250"/>
      <c r="S250"/>
      <c r="T250" s="234">
        <f t="shared" si="83"/>
        <v>21</v>
      </c>
      <c r="U250" s="138">
        <v>241</v>
      </c>
      <c r="V250" s="139">
        <f t="shared" si="81"/>
        <v>241</v>
      </c>
      <c r="W250" s="27">
        <f t="shared" si="84"/>
        <v>2976022.8172746836</v>
      </c>
      <c r="X250" s="27">
        <f t="shared" si="85"/>
        <v>17360.13310076897</v>
      </c>
      <c r="Y250" s="27">
        <f t="shared" si="86"/>
        <v>17194.015242599857</v>
      </c>
      <c r="Z250" s="52">
        <f t="shared" si="82"/>
        <v>2958828.8020320837</v>
      </c>
    </row>
    <row r="251" spans="14:26" ht="12" customHeight="1" x14ac:dyDescent="0.35">
      <c r="N251"/>
      <c r="O251"/>
      <c r="P251"/>
      <c r="Q251"/>
      <c r="R251"/>
      <c r="S251"/>
      <c r="T251" s="234">
        <f t="shared" si="83"/>
        <v>21</v>
      </c>
      <c r="U251" s="138">
        <v>242</v>
      </c>
      <c r="V251" s="139">
        <f t="shared" si="81"/>
        <v>242</v>
      </c>
      <c r="W251" s="27">
        <f t="shared" si="84"/>
        <v>2958828.8020320837</v>
      </c>
      <c r="X251" s="27">
        <f t="shared" si="85"/>
        <v>17259.83467852047</v>
      </c>
      <c r="Y251" s="27">
        <f t="shared" si="86"/>
        <v>17294.313664848356</v>
      </c>
      <c r="Z251" s="52">
        <f t="shared" si="82"/>
        <v>2941534.4883672353</v>
      </c>
    </row>
    <row r="252" spans="14:26" ht="12" customHeight="1" x14ac:dyDescent="0.35">
      <c r="N252"/>
      <c r="O252"/>
      <c r="P252"/>
      <c r="Q252"/>
      <c r="R252"/>
      <c r="S252"/>
      <c r="T252" s="234">
        <f t="shared" si="83"/>
        <v>21</v>
      </c>
      <c r="U252" s="138">
        <v>243</v>
      </c>
      <c r="V252" s="139">
        <f t="shared" si="81"/>
        <v>243</v>
      </c>
      <c r="W252" s="27">
        <f t="shared" si="84"/>
        <v>2941534.4883672353</v>
      </c>
      <c r="X252" s="27">
        <f t="shared" si="85"/>
        <v>17158.951182142191</v>
      </c>
      <c r="Y252" s="27">
        <f t="shared" si="86"/>
        <v>17395.197161226635</v>
      </c>
      <c r="Z252" s="52">
        <f t="shared" si="82"/>
        <v>2924139.2912060088</v>
      </c>
    </row>
    <row r="253" spans="14:26" ht="12" customHeight="1" x14ac:dyDescent="0.35">
      <c r="N253"/>
      <c r="O253"/>
      <c r="P253"/>
      <c r="Q253"/>
      <c r="R253"/>
      <c r="S253"/>
      <c r="T253" s="234">
        <f t="shared" si="83"/>
        <v>21</v>
      </c>
      <c r="U253" s="138">
        <v>244</v>
      </c>
      <c r="V253" s="139">
        <f t="shared" si="81"/>
        <v>244</v>
      </c>
      <c r="W253" s="27">
        <f t="shared" si="84"/>
        <v>2924139.2912060088</v>
      </c>
      <c r="X253" s="27">
        <f t="shared" si="85"/>
        <v>17057.479198701702</v>
      </c>
      <c r="Y253" s="27">
        <f t="shared" si="86"/>
        <v>17496.669144667125</v>
      </c>
      <c r="Z253" s="52">
        <f t="shared" si="82"/>
        <v>2906642.6220613415</v>
      </c>
    </row>
    <row r="254" spans="14:26" ht="12" customHeight="1" x14ac:dyDescent="0.35">
      <c r="N254"/>
      <c r="O254"/>
      <c r="P254"/>
      <c r="Q254"/>
      <c r="R254"/>
      <c r="S254"/>
      <c r="T254" s="234">
        <f t="shared" si="83"/>
        <v>21</v>
      </c>
      <c r="U254" s="138">
        <v>245</v>
      </c>
      <c r="V254" s="139">
        <f t="shared" si="81"/>
        <v>245</v>
      </c>
      <c r="W254" s="27">
        <f t="shared" si="84"/>
        <v>2906642.6220613415</v>
      </c>
      <c r="X254" s="27">
        <f t="shared" si="85"/>
        <v>16955.415295357809</v>
      </c>
      <c r="Y254" s="27">
        <f t="shared" si="86"/>
        <v>17598.733048011018</v>
      </c>
      <c r="Z254" s="52">
        <f t="shared" si="82"/>
        <v>2889043.8890133305</v>
      </c>
    </row>
    <row r="255" spans="14:26" ht="12" customHeight="1" x14ac:dyDescent="0.35">
      <c r="N255"/>
      <c r="O255"/>
      <c r="P255"/>
      <c r="Q255"/>
      <c r="R255"/>
      <c r="S255"/>
      <c r="T255" s="234">
        <f t="shared" si="83"/>
        <v>21</v>
      </c>
      <c r="U255" s="138">
        <v>246</v>
      </c>
      <c r="V255" s="139">
        <f t="shared" si="81"/>
        <v>246</v>
      </c>
      <c r="W255" s="27">
        <f t="shared" si="84"/>
        <v>2889043.8890133305</v>
      </c>
      <c r="X255" s="27">
        <f t="shared" si="85"/>
        <v>16852.756019244411</v>
      </c>
      <c r="Y255" s="27">
        <f t="shared" si="86"/>
        <v>17701.392324124416</v>
      </c>
      <c r="Z255" s="52">
        <f t="shared" si="82"/>
        <v>2871342.496689206</v>
      </c>
    </row>
    <row r="256" spans="14:26" ht="12" customHeight="1" x14ac:dyDescent="0.35">
      <c r="N256"/>
      <c r="O256"/>
      <c r="P256"/>
      <c r="Q256"/>
      <c r="R256"/>
      <c r="S256"/>
      <c r="T256" s="234">
        <f t="shared" si="83"/>
        <v>21</v>
      </c>
      <c r="U256" s="138">
        <v>247</v>
      </c>
      <c r="V256" s="139">
        <f t="shared" si="81"/>
        <v>247</v>
      </c>
      <c r="W256" s="27">
        <f t="shared" si="84"/>
        <v>2871342.496689206</v>
      </c>
      <c r="X256" s="27">
        <f t="shared" si="85"/>
        <v>16749.497897353685</v>
      </c>
      <c r="Y256" s="27">
        <f t="shared" si="86"/>
        <v>17804.650446015141</v>
      </c>
      <c r="Z256" s="52">
        <f t="shared" si="82"/>
        <v>2853537.846243191</v>
      </c>
    </row>
    <row r="257" spans="14:26" ht="12" customHeight="1" x14ac:dyDescent="0.35">
      <c r="N257"/>
      <c r="O257"/>
      <c r="P257"/>
      <c r="Q257"/>
      <c r="R257"/>
      <c r="S257"/>
      <c r="T257" s="234">
        <f t="shared" si="83"/>
        <v>21</v>
      </c>
      <c r="U257" s="138">
        <v>248</v>
      </c>
      <c r="V257" s="139">
        <f t="shared" si="81"/>
        <v>248</v>
      </c>
      <c r="W257" s="27">
        <f t="shared" si="84"/>
        <v>2853537.846243191</v>
      </c>
      <c r="X257" s="27">
        <f t="shared" si="85"/>
        <v>16645.637436418598</v>
      </c>
      <c r="Y257" s="27">
        <f t="shared" si="86"/>
        <v>17908.510906950229</v>
      </c>
      <c r="Z257" s="52">
        <f t="shared" si="82"/>
        <v>2835629.3353362409</v>
      </c>
    </row>
    <row r="258" spans="14:26" ht="12" customHeight="1" x14ac:dyDescent="0.35">
      <c r="N258"/>
      <c r="O258"/>
      <c r="P258"/>
      <c r="Q258"/>
      <c r="R258"/>
      <c r="S258"/>
      <c r="T258" s="234">
        <f t="shared" si="83"/>
        <v>21</v>
      </c>
      <c r="U258" s="138">
        <v>249</v>
      </c>
      <c r="V258" s="139">
        <f t="shared" si="81"/>
        <v>249</v>
      </c>
      <c r="W258" s="27">
        <f t="shared" si="84"/>
        <v>2835629.3353362409</v>
      </c>
      <c r="X258" s="27">
        <f t="shared" si="85"/>
        <v>16541.171122794716</v>
      </c>
      <c r="Y258" s="27">
        <f t="shared" si="86"/>
        <v>18012.97722057411</v>
      </c>
      <c r="Z258" s="52">
        <f t="shared" si="82"/>
        <v>2817616.358115667</v>
      </c>
    </row>
    <row r="259" spans="14:26" ht="12" customHeight="1" x14ac:dyDescent="0.35">
      <c r="N259"/>
      <c r="O259"/>
      <c r="P259"/>
      <c r="Q259"/>
      <c r="R259"/>
      <c r="S259"/>
      <c r="T259" s="234">
        <f t="shared" si="83"/>
        <v>21</v>
      </c>
      <c r="U259" s="138">
        <v>250</v>
      </c>
      <c r="V259" s="139">
        <f t="shared" si="81"/>
        <v>250</v>
      </c>
      <c r="W259" s="27">
        <f t="shared" si="84"/>
        <v>2817616.358115667</v>
      </c>
      <c r="X259" s="27">
        <f t="shared" si="85"/>
        <v>16436.095422341368</v>
      </c>
      <c r="Y259" s="27">
        <f t="shared" si="86"/>
        <v>18118.052921027458</v>
      </c>
      <c r="Z259" s="52">
        <f t="shared" si="82"/>
        <v>2799498.3051946396</v>
      </c>
    </row>
    <row r="260" spans="14:26" ht="12" customHeight="1" x14ac:dyDescent="0.35">
      <c r="N260"/>
      <c r="O260"/>
      <c r="P260"/>
      <c r="Q260"/>
      <c r="R260"/>
      <c r="S260"/>
      <c r="T260" s="234">
        <f t="shared" si="83"/>
        <v>21</v>
      </c>
      <c r="U260" s="138">
        <v>251</v>
      </c>
      <c r="V260" s="139">
        <f t="shared" si="81"/>
        <v>251</v>
      </c>
      <c r="W260" s="27">
        <f t="shared" si="84"/>
        <v>2799498.3051946396</v>
      </c>
      <c r="X260" s="27">
        <f t="shared" si="85"/>
        <v>16330.406780302044</v>
      </c>
      <c r="Y260" s="27">
        <f t="shared" si="86"/>
        <v>18223.741563066782</v>
      </c>
      <c r="Z260" s="52">
        <f t="shared" si="82"/>
        <v>2781274.5636315728</v>
      </c>
    </row>
    <row r="261" spans="14:26" ht="12" customHeight="1" x14ac:dyDescent="0.35">
      <c r="N261"/>
      <c r="O261"/>
      <c r="P261"/>
      <c r="Q261"/>
      <c r="R261"/>
      <c r="S261"/>
      <c r="T261" s="234">
        <f t="shared" si="83"/>
        <v>21</v>
      </c>
      <c r="U261" s="138">
        <v>252</v>
      </c>
      <c r="V261" s="139">
        <f t="shared" si="81"/>
        <v>252</v>
      </c>
      <c r="W261" s="27">
        <f t="shared" si="84"/>
        <v>2781274.5636315728</v>
      </c>
      <c r="X261" s="27">
        <f t="shared" si="85"/>
        <v>16224.101621184152</v>
      </c>
      <c r="Y261" s="27">
        <f t="shared" si="86"/>
        <v>18330.046722184674</v>
      </c>
      <c r="Z261" s="52">
        <f t="shared" si="82"/>
        <v>2762944.5169093879</v>
      </c>
    </row>
    <row r="262" spans="14:26" ht="12" customHeight="1" x14ac:dyDescent="0.35">
      <c r="N262"/>
      <c r="O262"/>
      <c r="P262"/>
      <c r="Q262"/>
      <c r="R262"/>
      <c r="S262"/>
      <c r="T262" s="234">
        <f t="shared" si="83"/>
        <v>22</v>
      </c>
      <c r="U262" s="138">
        <v>253</v>
      </c>
      <c r="V262" s="139">
        <f t="shared" si="81"/>
        <v>253</v>
      </c>
      <c r="W262" s="27">
        <f t="shared" si="84"/>
        <v>2762944.5169093879</v>
      </c>
      <c r="X262" s="27">
        <f t="shared" si="85"/>
        <v>16117.176348638073</v>
      </c>
      <c r="Y262" s="27">
        <f t="shared" si="86"/>
        <v>18436.971994730753</v>
      </c>
      <c r="Z262" s="52">
        <f t="shared" si="82"/>
        <v>2744507.5449146573</v>
      </c>
    </row>
    <row r="263" spans="14:26" ht="12" customHeight="1" x14ac:dyDescent="0.35">
      <c r="N263"/>
      <c r="O263"/>
      <c r="P263"/>
      <c r="Q263"/>
      <c r="R263"/>
      <c r="S263"/>
      <c r="T263" s="234">
        <f t="shared" si="83"/>
        <v>22</v>
      </c>
      <c r="U263" s="138">
        <v>254</v>
      </c>
      <c r="V263" s="139">
        <f t="shared" si="81"/>
        <v>254</v>
      </c>
      <c r="W263" s="27">
        <f t="shared" si="84"/>
        <v>2744507.5449146573</v>
      </c>
      <c r="X263" s="27">
        <f t="shared" si="85"/>
        <v>16009.627345335481</v>
      </c>
      <c r="Y263" s="27">
        <f t="shared" si="86"/>
        <v>18544.520998033346</v>
      </c>
      <c r="Z263" s="52">
        <f t="shared" si="82"/>
        <v>2725963.023916624</v>
      </c>
    </row>
    <row r="264" spans="14:26" ht="12" customHeight="1" x14ac:dyDescent="0.35">
      <c r="N264"/>
      <c r="O264"/>
      <c r="P264"/>
      <c r="Q264"/>
      <c r="R264"/>
      <c r="S264"/>
      <c r="T264" s="234">
        <f t="shared" si="83"/>
        <v>22</v>
      </c>
      <c r="U264" s="138">
        <v>255</v>
      </c>
      <c r="V264" s="139">
        <f t="shared" si="81"/>
        <v>255</v>
      </c>
      <c r="W264" s="27">
        <f t="shared" si="84"/>
        <v>2725963.023916624</v>
      </c>
      <c r="X264" s="27">
        <f t="shared" si="85"/>
        <v>15901.450972846957</v>
      </c>
      <c r="Y264" s="27">
        <f t="shared" si="86"/>
        <v>18652.69737052187</v>
      </c>
      <c r="Z264" s="52">
        <f t="shared" si="82"/>
        <v>2707310.3265461023</v>
      </c>
    </row>
    <row r="265" spans="14:26" ht="12" customHeight="1" x14ac:dyDescent="0.35">
      <c r="N265"/>
      <c r="O265"/>
      <c r="P265"/>
      <c r="Q265"/>
      <c r="R265"/>
      <c r="S265"/>
      <c r="T265" s="234">
        <f t="shared" si="83"/>
        <v>22</v>
      </c>
      <c r="U265" s="138">
        <v>256</v>
      </c>
      <c r="V265" s="139">
        <f t="shared" si="81"/>
        <v>256</v>
      </c>
      <c r="W265" s="27">
        <f t="shared" si="84"/>
        <v>2707310.3265461023</v>
      </c>
      <c r="X265" s="27">
        <f t="shared" si="85"/>
        <v>15792.643571518911</v>
      </c>
      <c r="Y265" s="27">
        <f t="shared" si="86"/>
        <v>18761.504771849915</v>
      </c>
      <c r="Z265" s="52">
        <f t="shared" si="82"/>
        <v>2688548.8217742522</v>
      </c>
    </row>
    <row r="266" spans="14:26" ht="12" customHeight="1" x14ac:dyDescent="0.35">
      <c r="N266"/>
      <c r="O266"/>
      <c r="P266"/>
      <c r="Q266"/>
      <c r="R266"/>
      <c r="S266"/>
      <c r="T266" s="234">
        <f t="shared" si="83"/>
        <v>22</v>
      </c>
      <c r="U266" s="138">
        <v>257</v>
      </c>
      <c r="V266" s="139">
        <f t="shared" ref="V266:V329" si="87">U266</f>
        <v>257</v>
      </c>
      <c r="W266" s="27">
        <f t="shared" si="84"/>
        <v>2688548.8217742522</v>
      </c>
      <c r="X266" s="27">
        <f t="shared" si="85"/>
        <v>15683.201460349785</v>
      </c>
      <c r="Y266" s="27">
        <f t="shared" si="86"/>
        <v>18870.946883019042</v>
      </c>
      <c r="Z266" s="52">
        <f t="shared" ref="Z266:Z329" si="88">W266-Y266</f>
        <v>2669677.8748912332</v>
      </c>
    </row>
    <row r="267" spans="14:26" ht="12" customHeight="1" x14ac:dyDescent="0.35">
      <c r="N267"/>
      <c r="O267"/>
      <c r="P267"/>
      <c r="Q267"/>
      <c r="R267"/>
      <c r="S267"/>
      <c r="T267" s="234">
        <f t="shared" ref="T267:T330" si="89">ROUNDUP(U267/12,0)</f>
        <v>22</v>
      </c>
      <c r="U267" s="138">
        <v>258</v>
      </c>
      <c r="V267" s="139">
        <f t="shared" si="87"/>
        <v>258</v>
      </c>
      <c r="W267" s="27">
        <f t="shared" ref="W267:W330" si="90">Z266</f>
        <v>2669677.8748912332</v>
      </c>
      <c r="X267" s="27">
        <f t="shared" ref="X267:X330" si="91">IF(ROUND(W267,0)=0,0,$D$11/12-Y267)</f>
        <v>15573.120936865507</v>
      </c>
      <c r="Y267" s="27">
        <f t="shared" ref="Y267:Y330" si="92">IFERROR(-PPMT($E$10,V267,$E$9,$E$6),0)</f>
        <v>18981.027406503319</v>
      </c>
      <c r="Z267" s="52">
        <f t="shared" si="88"/>
        <v>2650696.8474847297</v>
      </c>
    </row>
    <row r="268" spans="14:26" ht="12" customHeight="1" x14ac:dyDescent="0.35">
      <c r="N268"/>
      <c r="O268"/>
      <c r="P268"/>
      <c r="Q268"/>
      <c r="R268"/>
      <c r="S268"/>
      <c r="T268" s="234">
        <f t="shared" si="89"/>
        <v>22</v>
      </c>
      <c r="U268" s="138">
        <v>259</v>
      </c>
      <c r="V268" s="139">
        <f t="shared" si="87"/>
        <v>259</v>
      </c>
      <c r="W268" s="27">
        <f t="shared" si="90"/>
        <v>2650696.8474847297</v>
      </c>
      <c r="X268" s="27">
        <f t="shared" si="91"/>
        <v>15462.398276994238</v>
      </c>
      <c r="Y268" s="27">
        <f t="shared" si="92"/>
        <v>19091.750066374589</v>
      </c>
      <c r="Z268" s="52">
        <f t="shared" si="88"/>
        <v>2631605.0974183553</v>
      </c>
    </row>
    <row r="269" spans="14:26" ht="12" customHeight="1" x14ac:dyDescent="0.35">
      <c r="N269"/>
      <c r="O269"/>
      <c r="P269"/>
      <c r="Q269"/>
      <c r="R269"/>
      <c r="S269"/>
      <c r="T269" s="234">
        <f t="shared" si="89"/>
        <v>22</v>
      </c>
      <c r="U269" s="138">
        <v>260</v>
      </c>
      <c r="V269" s="139">
        <f t="shared" si="87"/>
        <v>260</v>
      </c>
      <c r="W269" s="27">
        <f t="shared" si="90"/>
        <v>2631605.0974183553</v>
      </c>
      <c r="X269" s="27">
        <f t="shared" si="91"/>
        <v>15351.029734940388</v>
      </c>
      <c r="Y269" s="27">
        <f t="shared" si="92"/>
        <v>19203.118608428438</v>
      </c>
      <c r="Z269" s="52">
        <f t="shared" si="88"/>
        <v>2612401.9788099267</v>
      </c>
    </row>
    <row r="270" spans="14:26" ht="12" customHeight="1" x14ac:dyDescent="0.35">
      <c r="N270"/>
      <c r="O270"/>
      <c r="P270"/>
      <c r="Q270"/>
      <c r="R270"/>
      <c r="S270"/>
      <c r="T270" s="234">
        <f t="shared" si="89"/>
        <v>22</v>
      </c>
      <c r="U270" s="138">
        <v>261</v>
      </c>
      <c r="V270" s="139">
        <f t="shared" si="87"/>
        <v>261</v>
      </c>
      <c r="W270" s="27">
        <f t="shared" si="90"/>
        <v>2612401.9788099267</v>
      </c>
      <c r="X270" s="27">
        <f t="shared" si="91"/>
        <v>15239.011543057888</v>
      </c>
      <c r="Y270" s="27">
        <f t="shared" si="92"/>
        <v>19315.136800310938</v>
      </c>
      <c r="Z270" s="52">
        <f t="shared" si="88"/>
        <v>2593086.8420096156</v>
      </c>
    </row>
    <row r="271" spans="14:26" ht="12" customHeight="1" x14ac:dyDescent="0.35">
      <c r="N271"/>
      <c r="O271"/>
      <c r="P271"/>
      <c r="Q271"/>
      <c r="R271"/>
      <c r="S271"/>
      <c r="T271" s="234">
        <f t="shared" si="89"/>
        <v>22</v>
      </c>
      <c r="U271" s="138">
        <v>262</v>
      </c>
      <c r="V271" s="139">
        <f t="shared" si="87"/>
        <v>262</v>
      </c>
      <c r="W271" s="27">
        <f t="shared" si="90"/>
        <v>2593086.8420096156</v>
      </c>
      <c r="X271" s="27">
        <f t="shared" si="91"/>
        <v>15126.339911722738</v>
      </c>
      <c r="Y271" s="27">
        <f t="shared" si="92"/>
        <v>19427.808431646088</v>
      </c>
      <c r="Z271" s="52">
        <f t="shared" si="88"/>
        <v>2573659.0335779693</v>
      </c>
    </row>
    <row r="272" spans="14:26" ht="12" customHeight="1" x14ac:dyDescent="0.35">
      <c r="N272"/>
      <c r="O272"/>
      <c r="P272"/>
      <c r="Q272"/>
      <c r="R272"/>
      <c r="S272"/>
      <c r="T272" s="234">
        <f t="shared" si="89"/>
        <v>22</v>
      </c>
      <c r="U272" s="138">
        <v>263</v>
      </c>
      <c r="V272" s="139">
        <f t="shared" si="87"/>
        <v>263</v>
      </c>
      <c r="W272" s="27">
        <f t="shared" si="90"/>
        <v>2573659.0335779693</v>
      </c>
      <c r="X272" s="27">
        <f t="shared" si="91"/>
        <v>15013.011029204801</v>
      </c>
      <c r="Y272" s="27">
        <f t="shared" si="92"/>
        <v>19541.137314164025</v>
      </c>
      <c r="Z272" s="52">
        <f t="shared" si="88"/>
        <v>2554117.8962638052</v>
      </c>
    </row>
    <row r="273" spans="14:26" ht="12" customHeight="1" x14ac:dyDescent="0.35">
      <c r="N273"/>
      <c r="O273"/>
      <c r="P273"/>
      <c r="Q273"/>
      <c r="R273"/>
      <c r="S273"/>
      <c r="T273" s="234">
        <f t="shared" si="89"/>
        <v>22</v>
      </c>
      <c r="U273" s="138">
        <v>264</v>
      </c>
      <c r="V273" s="139">
        <f t="shared" si="87"/>
        <v>264</v>
      </c>
      <c r="W273" s="27">
        <f t="shared" si="90"/>
        <v>2554117.8962638052</v>
      </c>
      <c r="X273" s="27">
        <f t="shared" si="91"/>
        <v>14899.02106153885</v>
      </c>
      <c r="Y273" s="27">
        <f t="shared" si="92"/>
        <v>19655.127281829977</v>
      </c>
      <c r="Z273" s="52">
        <f t="shared" si="88"/>
        <v>2534462.768981975</v>
      </c>
    </row>
    <row r="274" spans="14:26" ht="12" customHeight="1" x14ac:dyDescent="0.35">
      <c r="N274"/>
      <c r="O274"/>
      <c r="P274"/>
      <c r="Q274"/>
      <c r="R274"/>
      <c r="S274"/>
      <c r="T274" s="234">
        <f t="shared" si="89"/>
        <v>23</v>
      </c>
      <c r="U274" s="138">
        <v>265</v>
      </c>
      <c r="V274" s="139">
        <f t="shared" si="87"/>
        <v>265</v>
      </c>
      <c r="W274" s="27">
        <f t="shared" si="90"/>
        <v>2534462.768981975</v>
      </c>
      <c r="X274" s="27">
        <f t="shared" si="91"/>
        <v>14784.366152394839</v>
      </c>
      <c r="Y274" s="27">
        <f t="shared" si="92"/>
        <v>19769.782190973987</v>
      </c>
      <c r="Z274" s="52">
        <f t="shared" si="88"/>
        <v>2514692.9867910012</v>
      </c>
    </row>
    <row r="275" spans="14:26" ht="12" customHeight="1" x14ac:dyDescent="0.35">
      <c r="N275"/>
      <c r="O275"/>
      <c r="P275"/>
      <c r="Q275"/>
      <c r="R275"/>
      <c r="S275"/>
      <c r="T275" s="234">
        <f t="shared" si="89"/>
        <v>23</v>
      </c>
      <c r="U275" s="138">
        <v>266</v>
      </c>
      <c r="V275" s="139">
        <f t="shared" si="87"/>
        <v>266</v>
      </c>
      <c r="W275" s="27">
        <f t="shared" si="90"/>
        <v>2514692.9867910012</v>
      </c>
      <c r="X275" s="27">
        <f t="shared" si="91"/>
        <v>14669.042422947492</v>
      </c>
      <c r="Y275" s="27">
        <f t="shared" si="92"/>
        <v>19885.105920421334</v>
      </c>
      <c r="Z275" s="52">
        <f t="shared" si="88"/>
        <v>2494807.8808705797</v>
      </c>
    </row>
    <row r="276" spans="14:26" ht="12" customHeight="1" x14ac:dyDescent="0.35">
      <c r="N276"/>
      <c r="O276"/>
      <c r="P276"/>
      <c r="Q276"/>
      <c r="R276"/>
      <c r="S276"/>
      <c r="T276" s="234">
        <f t="shared" si="89"/>
        <v>23</v>
      </c>
      <c r="U276" s="138">
        <v>267</v>
      </c>
      <c r="V276" s="139">
        <f t="shared" si="87"/>
        <v>267</v>
      </c>
      <c r="W276" s="27">
        <f t="shared" si="90"/>
        <v>2494807.8808705797</v>
      </c>
      <c r="X276" s="27">
        <f t="shared" si="91"/>
        <v>14553.045971745029</v>
      </c>
      <c r="Y276" s="27">
        <f t="shared" si="92"/>
        <v>20001.102371623798</v>
      </c>
      <c r="Z276" s="52">
        <f t="shared" si="88"/>
        <v>2474806.778498956</v>
      </c>
    </row>
    <row r="277" spans="14:26" ht="12" customHeight="1" x14ac:dyDescent="0.35">
      <c r="N277"/>
      <c r="O277"/>
      <c r="P277"/>
      <c r="Q277"/>
      <c r="R277"/>
      <c r="S277"/>
      <c r="T277" s="234">
        <f t="shared" si="89"/>
        <v>23</v>
      </c>
      <c r="U277" s="138">
        <v>268</v>
      </c>
      <c r="V277" s="139">
        <f t="shared" si="87"/>
        <v>268</v>
      </c>
      <c r="W277" s="27">
        <f t="shared" si="90"/>
        <v>2474806.778498956</v>
      </c>
      <c r="X277" s="27">
        <f t="shared" si="91"/>
        <v>14436.372874577224</v>
      </c>
      <c r="Y277" s="27">
        <f t="shared" si="92"/>
        <v>20117.775468791602</v>
      </c>
      <c r="Z277" s="52">
        <f t="shared" si="88"/>
        <v>2454689.0030301642</v>
      </c>
    </row>
    <row r="278" spans="14:26" ht="12" customHeight="1" x14ac:dyDescent="0.35">
      <c r="N278"/>
      <c r="O278"/>
      <c r="P278"/>
      <c r="Q278"/>
      <c r="R278"/>
      <c r="S278"/>
      <c r="T278" s="234">
        <f t="shared" si="89"/>
        <v>23</v>
      </c>
      <c r="U278" s="138">
        <v>269</v>
      </c>
      <c r="V278" s="139">
        <f t="shared" si="87"/>
        <v>269</v>
      </c>
      <c r="W278" s="27">
        <f t="shared" si="90"/>
        <v>2454689.0030301642</v>
      </c>
      <c r="X278" s="27">
        <f t="shared" si="91"/>
        <v>14319.019184342611</v>
      </c>
      <c r="Y278" s="27">
        <f t="shared" si="92"/>
        <v>20235.129159026215</v>
      </c>
      <c r="Z278" s="52">
        <f t="shared" si="88"/>
        <v>2434453.8738711379</v>
      </c>
    </row>
    <row r="279" spans="14:26" ht="12" customHeight="1" x14ac:dyDescent="0.35">
      <c r="N279"/>
      <c r="O279"/>
      <c r="P279"/>
      <c r="Q279"/>
      <c r="R279"/>
      <c r="S279"/>
      <c r="T279" s="234">
        <f t="shared" si="89"/>
        <v>23</v>
      </c>
      <c r="U279" s="138">
        <v>270</v>
      </c>
      <c r="V279" s="139">
        <f t="shared" si="87"/>
        <v>270</v>
      </c>
      <c r="W279" s="27">
        <f t="shared" si="90"/>
        <v>2434453.8738711379</v>
      </c>
      <c r="X279" s="27">
        <f t="shared" si="91"/>
        <v>14200.980930914957</v>
      </c>
      <c r="Y279" s="27">
        <f t="shared" si="92"/>
        <v>20353.167412453869</v>
      </c>
      <c r="Z279" s="52">
        <f t="shared" si="88"/>
        <v>2414100.7064586841</v>
      </c>
    </row>
    <row r="280" spans="14:26" ht="12" customHeight="1" x14ac:dyDescent="0.35">
      <c r="N280"/>
      <c r="O280"/>
      <c r="P280"/>
      <c r="Q280"/>
      <c r="R280"/>
      <c r="S280"/>
      <c r="T280" s="234">
        <f t="shared" si="89"/>
        <v>23</v>
      </c>
      <c r="U280" s="138">
        <v>271</v>
      </c>
      <c r="V280" s="139">
        <f t="shared" si="87"/>
        <v>271</v>
      </c>
      <c r="W280" s="27">
        <f t="shared" si="90"/>
        <v>2414100.7064586841</v>
      </c>
      <c r="X280" s="27">
        <f t="shared" si="91"/>
        <v>14082.254121008977</v>
      </c>
      <c r="Y280" s="27">
        <f t="shared" si="92"/>
        <v>20471.89422235985</v>
      </c>
      <c r="Z280" s="52">
        <f t="shared" si="88"/>
        <v>2393628.8122363244</v>
      </c>
    </row>
    <row r="281" spans="14:26" ht="12" customHeight="1" x14ac:dyDescent="0.35">
      <c r="N281"/>
      <c r="O281"/>
      <c r="P281"/>
      <c r="Q281"/>
      <c r="R281"/>
      <c r="S281"/>
      <c r="T281" s="234">
        <f t="shared" si="89"/>
        <v>23</v>
      </c>
      <c r="U281" s="138">
        <v>272</v>
      </c>
      <c r="V281" s="139">
        <f t="shared" si="87"/>
        <v>272</v>
      </c>
      <c r="W281" s="27">
        <f t="shared" si="90"/>
        <v>2393628.8122363244</v>
      </c>
      <c r="X281" s="27">
        <f t="shared" si="91"/>
        <v>13962.834738045211</v>
      </c>
      <c r="Y281" s="27">
        <f t="shared" si="92"/>
        <v>20591.313605323616</v>
      </c>
      <c r="Z281" s="52">
        <f t="shared" si="88"/>
        <v>2373037.498631001</v>
      </c>
    </row>
    <row r="282" spans="14:26" ht="12" customHeight="1" x14ac:dyDescent="0.35">
      <c r="N282"/>
      <c r="O282"/>
      <c r="P282"/>
      <c r="Q282"/>
      <c r="R282"/>
      <c r="S282"/>
      <c r="T282" s="234">
        <f t="shared" si="89"/>
        <v>23</v>
      </c>
      <c r="U282" s="138">
        <v>273</v>
      </c>
      <c r="V282" s="139">
        <f t="shared" si="87"/>
        <v>273</v>
      </c>
      <c r="W282" s="27">
        <f t="shared" si="90"/>
        <v>2373037.498631001</v>
      </c>
      <c r="X282" s="27">
        <f t="shared" si="91"/>
        <v>13842.718742014153</v>
      </c>
      <c r="Y282" s="27">
        <f t="shared" si="92"/>
        <v>20711.429601354674</v>
      </c>
      <c r="Z282" s="52">
        <f t="shared" si="88"/>
        <v>2352326.0690296465</v>
      </c>
    </row>
    <row r="283" spans="14:26" ht="12" customHeight="1" x14ac:dyDescent="0.35">
      <c r="N283"/>
      <c r="O283"/>
      <c r="P283"/>
      <c r="Q283"/>
      <c r="R283"/>
      <c r="S283"/>
      <c r="T283" s="234">
        <f t="shared" si="89"/>
        <v>23</v>
      </c>
      <c r="U283" s="138">
        <v>274</v>
      </c>
      <c r="V283" s="139">
        <f t="shared" si="87"/>
        <v>274</v>
      </c>
      <c r="W283" s="27">
        <f t="shared" si="90"/>
        <v>2352326.0690296465</v>
      </c>
      <c r="X283" s="27">
        <f t="shared" si="91"/>
        <v>13721.902069339587</v>
      </c>
      <c r="Y283" s="27">
        <f t="shared" si="92"/>
        <v>20832.246274029239</v>
      </c>
      <c r="Z283" s="52">
        <f t="shared" si="88"/>
        <v>2331493.8227556171</v>
      </c>
    </row>
    <row r="284" spans="14:26" ht="12" customHeight="1" x14ac:dyDescent="0.35">
      <c r="N284"/>
      <c r="O284"/>
      <c r="P284"/>
      <c r="Q284"/>
      <c r="R284"/>
      <c r="S284"/>
      <c r="T284" s="234">
        <f t="shared" si="89"/>
        <v>23</v>
      </c>
      <c r="U284" s="138">
        <v>275</v>
      </c>
      <c r="V284" s="139">
        <f t="shared" si="87"/>
        <v>275</v>
      </c>
      <c r="W284" s="27">
        <f t="shared" si="90"/>
        <v>2331493.8227556171</v>
      </c>
      <c r="X284" s="27">
        <f t="shared" si="91"/>
        <v>13600.380632741082</v>
      </c>
      <c r="Y284" s="27">
        <f t="shared" si="92"/>
        <v>20953.767710627744</v>
      </c>
      <c r="Z284" s="52">
        <f t="shared" si="88"/>
        <v>2310540.0550449896</v>
      </c>
    </row>
    <row r="285" spans="14:26" ht="12" customHeight="1" x14ac:dyDescent="0.35">
      <c r="N285"/>
      <c r="O285"/>
      <c r="P285"/>
      <c r="Q285"/>
      <c r="R285"/>
      <c r="S285"/>
      <c r="T285" s="234">
        <f t="shared" si="89"/>
        <v>23</v>
      </c>
      <c r="U285" s="138">
        <v>276</v>
      </c>
      <c r="V285" s="139">
        <f t="shared" si="87"/>
        <v>276</v>
      </c>
      <c r="W285" s="27">
        <f t="shared" si="90"/>
        <v>2310540.0550449896</v>
      </c>
      <c r="X285" s="27">
        <f t="shared" si="91"/>
        <v>13478.150321095756</v>
      </c>
      <c r="Y285" s="27">
        <f t="shared" si="92"/>
        <v>21075.99802227307</v>
      </c>
      <c r="Z285" s="52">
        <f t="shared" si="88"/>
        <v>2289464.0570227164</v>
      </c>
    </row>
    <row r="286" spans="14:26" ht="12" customHeight="1" x14ac:dyDescent="0.35">
      <c r="N286"/>
      <c r="O286"/>
      <c r="P286"/>
      <c r="Q286"/>
      <c r="R286"/>
      <c r="S286"/>
      <c r="T286" s="234">
        <f t="shared" si="89"/>
        <v>24</v>
      </c>
      <c r="U286" s="138">
        <v>277</v>
      </c>
      <c r="V286" s="139">
        <f t="shared" si="87"/>
        <v>277</v>
      </c>
      <c r="W286" s="27">
        <f t="shared" si="90"/>
        <v>2289464.0570227164</v>
      </c>
      <c r="X286" s="27">
        <f t="shared" si="91"/>
        <v>13355.20699929916</v>
      </c>
      <c r="Y286" s="27">
        <f t="shared" si="92"/>
        <v>21198.941344069666</v>
      </c>
      <c r="Z286" s="52">
        <f t="shared" si="88"/>
        <v>2268265.1156786466</v>
      </c>
    </row>
    <row r="287" spans="14:26" ht="12" customHeight="1" x14ac:dyDescent="0.35">
      <c r="N287"/>
      <c r="O287"/>
      <c r="P287"/>
      <c r="Q287"/>
      <c r="R287"/>
      <c r="S287"/>
      <c r="T287" s="234">
        <f t="shared" si="89"/>
        <v>24</v>
      </c>
      <c r="U287" s="138">
        <v>278</v>
      </c>
      <c r="V287" s="139">
        <f t="shared" si="87"/>
        <v>278</v>
      </c>
      <c r="W287" s="27">
        <f t="shared" si="90"/>
        <v>2268265.1156786466</v>
      </c>
      <c r="X287" s="27">
        <f t="shared" si="91"/>
        <v>13231.546508125422</v>
      </c>
      <c r="Y287" s="27">
        <f t="shared" si="92"/>
        <v>21322.601835243404</v>
      </c>
      <c r="Z287" s="52">
        <f t="shared" si="88"/>
        <v>2246942.5138434032</v>
      </c>
    </row>
    <row r="288" spans="14:26" ht="12" customHeight="1" x14ac:dyDescent="0.35">
      <c r="N288"/>
      <c r="O288"/>
      <c r="P288"/>
      <c r="Q288"/>
      <c r="R288"/>
      <c r="S288"/>
      <c r="T288" s="234">
        <f t="shared" si="89"/>
        <v>24</v>
      </c>
      <c r="U288" s="138">
        <v>279</v>
      </c>
      <c r="V288" s="139">
        <f t="shared" si="87"/>
        <v>279</v>
      </c>
      <c r="W288" s="27">
        <f t="shared" si="90"/>
        <v>2246942.5138434032</v>
      </c>
      <c r="X288" s="27">
        <f t="shared" si="91"/>
        <v>13107.1646640865</v>
      </c>
      <c r="Y288" s="27">
        <f t="shared" si="92"/>
        <v>21446.983679282326</v>
      </c>
      <c r="Z288" s="52">
        <f t="shared" si="88"/>
        <v>2225495.5301641207</v>
      </c>
    </row>
    <row r="289" spans="14:26" ht="12" customHeight="1" x14ac:dyDescent="0.35">
      <c r="N289"/>
      <c r="O289"/>
      <c r="P289"/>
      <c r="Q289"/>
      <c r="R289"/>
      <c r="S289"/>
      <c r="T289" s="234">
        <f t="shared" si="89"/>
        <v>24</v>
      </c>
      <c r="U289" s="138">
        <v>280</v>
      </c>
      <c r="V289" s="139">
        <f t="shared" si="87"/>
        <v>280</v>
      </c>
      <c r="W289" s="27">
        <f t="shared" si="90"/>
        <v>2225495.5301641207</v>
      </c>
      <c r="X289" s="27">
        <f t="shared" si="91"/>
        <v>12982.057259290686</v>
      </c>
      <c r="Y289" s="27">
        <f t="shared" si="92"/>
        <v>21572.09108407814</v>
      </c>
      <c r="Z289" s="52">
        <f t="shared" si="88"/>
        <v>2203923.4390800428</v>
      </c>
    </row>
    <row r="290" spans="14:26" ht="12" customHeight="1" x14ac:dyDescent="0.35">
      <c r="N290"/>
      <c r="O290"/>
      <c r="P290"/>
      <c r="Q290"/>
      <c r="R290"/>
      <c r="S290"/>
      <c r="T290" s="234">
        <f t="shared" si="89"/>
        <v>24</v>
      </c>
      <c r="U290" s="138">
        <v>281</v>
      </c>
      <c r="V290" s="139">
        <f t="shared" si="87"/>
        <v>281</v>
      </c>
      <c r="W290" s="27">
        <f t="shared" si="90"/>
        <v>2203923.4390800428</v>
      </c>
      <c r="X290" s="27">
        <f t="shared" si="91"/>
        <v>12856.220061300235</v>
      </c>
      <c r="Y290" s="27">
        <f t="shared" si="92"/>
        <v>21697.928282068591</v>
      </c>
      <c r="Z290" s="52">
        <f t="shared" si="88"/>
        <v>2182225.5107979742</v>
      </c>
    </row>
    <row r="291" spans="14:26" ht="12" customHeight="1" x14ac:dyDescent="0.35">
      <c r="N291"/>
      <c r="O291"/>
      <c r="P291"/>
      <c r="Q291"/>
      <c r="R291"/>
      <c r="S291"/>
      <c r="T291" s="234">
        <f t="shared" si="89"/>
        <v>24</v>
      </c>
      <c r="U291" s="138">
        <v>282</v>
      </c>
      <c r="V291" s="139">
        <f t="shared" si="87"/>
        <v>282</v>
      </c>
      <c r="W291" s="27">
        <f t="shared" si="90"/>
        <v>2182225.5107979742</v>
      </c>
      <c r="X291" s="27">
        <f t="shared" si="91"/>
        <v>12729.648812988165</v>
      </c>
      <c r="Y291" s="27">
        <f t="shared" si="92"/>
        <v>21824.499530380661</v>
      </c>
      <c r="Z291" s="52">
        <f t="shared" si="88"/>
        <v>2160401.0112675936</v>
      </c>
    </row>
    <row r="292" spans="14:26" ht="12" customHeight="1" x14ac:dyDescent="0.35">
      <c r="N292"/>
      <c r="O292"/>
      <c r="P292"/>
      <c r="Q292"/>
      <c r="R292"/>
      <c r="S292"/>
      <c r="T292" s="234">
        <f t="shared" si="89"/>
        <v>24</v>
      </c>
      <c r="U292" s="138">
        <v>283</v>
      </c>
      <c r="V292" s="139">
        <f t="shared" si="87"/>
        <v>283</v>
      </c>
      <c r="W292" s="27">
        <f t="shared" si="90"/>
        <v>2160401.0112675936</v>
      </c>
      <c r="X292" s="27">
        <f t="shared" si="91"/>
        <v>12602.339232394279</v>
      </c>
      <c r="Y292" s="27">
        <f t="shared" si="92"/>
        <v>21951.809110974547</v>
      </c>
      <c r="Z292" s="52">
        <f t="shared" si="88"/>
        <v>2138449.2021566192</v>
      </c>
    </row>
    <row r="293" spans="14:26" ht="12" customHeight="1" x14ac:dyDescent="0.35">
      <c r="N293"/>
      <c r="O293"/>
      <c r="P293"/>
      <c r="Q293"/>
      <c r="R293"/>
      <c r="S293"/>
      <c r="T293" s="234">
        <f t="shared" si="89"/>
        <v>24</v>
      </c>
      <c r="U293" s="138">
        <v>284</v>
      </c>
      <c r="V293" s="139">
        <f t="shared" si="87"/>
        <v>284</v>
      </c>
      <c r="W293" s="27">
        <f t="shared" si="90"/>
        <v>2138449.2021566192</v>
      </c>
      <c r="X293" s="27">
        <f t="shared" si="91"/>
        <v>12474.287012580258</v>
      </c>
      <c r="Y293" s="27">
        <f t="shared" si="92"/>
        <v>22079.861330788568</v>
      </c>
      <c r="Z293" s="52">
        <f t="shared" si="88"/>
        <v>2116369.3408258306</v>
      </c>
    </row>
    <row r="294" spans="14:26" ht="12" customHeight="1" x14ac:dyDescent="0.35">
      <c r="N294"/>
      <c r="O294"/>
      <c r="P294"/>
      <c r="Q294"/>
      <c r="R294"/>
      <c r="S294"/>
      <c r="T294" s="234">
        <f t="shared" si="89"/>
        <v>24</v>
      </c>
      <c r="U294" s="138">
        <v>285</v>
      </c>
      <c r="V294" s="139">
        <f t="shared" si="87"/>
        <v>285</v>
      </c>
      <c r="W294" s="27">
        <f t="shared" si="90"/>
        <v>2116369.3408258306</v>
      </c>
      <c r="X294" s="27">
        <f t="shared" si="91"/>
        <v>12345.487821483992</v>
      </c>
      <c r="Y294" s="27">
        <f t="shared" si="92"/>
        <v>22208.660521884834</v>
      </c>
      <c r="Z294" s="52">
        <f t="shared" si="88"/>
        <v>2094160.6803039457</v>
      </c>
    </row>
    <row r="295" spans="14:26" ht="12" customHeight="1" x14ac:dyDescent="0.35">
      <c r="N295"/>
      <c r="O295"/>
      <c r="P295"/>
      <c r="Q295"/>
      <c r="R295"/>
      <c r="S295"/>
      <c r="T295" s="234">
        <f t="shared" si="89"/>
        <v>24</v>
      </c>
      <c r="U295" s="138">
        <v>286</v>
      </c>
      <c r="V295" s="139">
        <f t="shared" si="87"/>
        <v>286</v>
      </c>
      <c r="W295" s="27">
        <f t="shared" si="90"/>
        <v>2094160.6803039457</v>
      </c>
      <c r="X295" s="27">
        <f t="shared" si="91"/>
        <v>12215.937301772999</v>
      </c>
      <c r="Y295" s="27">
        <f t="shared" si="92"/>
        <v>22338.211041595827</v>
      </c>
      <c r="Z295" s="52">
        <f t="shared" si="88"/>
        <v>2071822.4692623499</v>
      </c>
    </row>
    <row r="296" spans="14:26" ht="12" customHeight="1" x14ac:dyDescent="0.35">
      <c r="N296"/>
      <c r="O296"/>
      <c r="P296"/>
      <c r="Q296"/>
      <c r="R296"/>
      <c r="S296"/>
      <c r="T296" s="234">
        <f t="shared" si="89"/>
        <v>24</v>
      </c>
      <c r="U296" s="138">
        <v>287</v>
      </c>
      <c r="V296" s="139">
        <f t="shared" si="87"/>
        <v>287</v>
      </c>
      <c r="W296" s="27">
        <f t="shared" si="90"/>
        <v>2071822.4692623499</v>
      </c>
      <c r="X296" s="27">
        <f t="shared" si="91"/>
        <v>12085.631070697022</v>
      </c>
      <c r="Y296" s="27">
        <f t="shared" si="92"/>
        <v>22468.517272671805</v>
      </c>
      <c r="Z296" s="52">
        <f t="shared" si="88"/>
        <v>2049353.951989678</v>
      </c>
    </row>
    <row r="297" spans="14:26" ht="12" customHeight="1" x14ac:dyDescent="0.35">
      <c r="N297"/>
      <c r="O297"/>
      <c r="P297"/>
      <c r="Q297"/>
      <c r="R297"/>
      <c r="S297"/>
      <c r="T297" s="234">
        <f t="shared" si="89"/>
        <v>24</v>
      </c>
      <c r="U297" s="138">
        <v>288</v>
      </c>
      <c r="V297" s="139">
        <f t="shared" si="87"/>
        <v>288</v>
      </c>
      <c r="W297" s="27">
        <f t="shared" si="90"/>
        <v>2049353.951989678</v>
      </c>
      <c r="X297" s="27">
        <f t="shared" si="91"/>
        <v>11954.564719939772</v>
      </c>
      <c r="Y297" s="27">
        <f t="shared" si="92"/>
        <v>22599.583623429055</v>
      </c>
      <c r="Z297" s="52">
        <f t="shared" si="88"/>
        <v>2026754.3683662489</v>
      </c>
    </row>
    <row r="298" spans="14:26" ht="12" customHeight="1" x14ac:dyDescent="0.35">
      <c r="N298"/>
      <c r="O298"/>
      <c r="P298"/>
      <c r="Q298"/>
      <c r="R298"/>
      <c r="S298"/>
      <c r="T298" s="234">
        <f t="shared" si="89"/>
        <v>25</v>
      </c>
      <c r="U298" s="138">
        <v>289</v>
      </c>
      <c r="V298" s="139">
        <f t="shared" si="87"/>
        <v>289</v>
      </c>
      <c r="W298" s="27">
        <f t="shared" si="90"/>
        <v>2026754.3683662489</v>
      </c>
      <c r="X298" s="27">
        <f t="shared" si="91"/>
        <v>11822.733815469768</v>
      </c>
      <c r="Y298" s="27">
        <f t="shared" si="92"/>
        <v>22731.414527899058</v>
      </c>
      <c r="Z298" s="52">
        <f t="shared" si="88"/>
        <v>2004022.9538383498</v>
      </c>
    </row>
    <row r="299" spans="14:26" ht="12" customHeight="1" x14ac:dyDescent="0.35">
      <c r="N299"/>
      <c r="O299"/>
      <c r="P299"/>
      <c r="Q299"/>
      <c r="R299"/>
      <c r="S299"/>
      <c r="T299" s="234">
        <f t="shared" si="89"/>
        <v>25</v>
      </c>
      <c r="U299" s="138">
        <v>290</v>
      </c>
      <c r="V299" s="139">
        <f t="shared" si="87"/>
        <v>290</v>
      </c>
      <c r="W299" s="27">
        <f t="shared" si="90"/>
        <v>2004022.9538383498</v>
      </c>
      <c r="X299" s="27">
        <f t="shared" si="91"/>
        <v>11690.133897390358</v>
      </c>
      <c r="Y299" s="27">
        <f t="shared" si="92"/>
        <v>22864.014445978468</v>
      </c>
      <c r="Z299" s="52">
        <f t="shared" si="88"/>
        <v>1981158.9393923713</v>
      </c>
    </row>
    <row r="300" spans="14:26" ht="12" customHeight="1" x14ac:dyDescent="0.35">
      <c r="N300"/>
      <c r="O300"/>
      <c r="P300"/>
      <c r="Q300"/>
      <c r="R300"/>
      <c r="S300"/>
      <c r="T300" s="234">
        <f t="shared" si="89"/>
        <v>25</v>
      </c>
      <c r="U300" s="138">
        <v>291</v>
      </c>
      <c r="V300" s="139">
        <f t="shared" si="87"/>
        <v>291</v>
      </c>
      <c r="W300" s="27">
        <f t="shared" si="90"/>
        <v>1981158.9393923713</v>
      </c>
      <c r="X300" s="27">
        <f t="shared" si="91"/>
        <v>11556.760479788816</v>
      </c>
      <c r="Y300" s="27">
        <f t="shared" si="92"/>
        <v>22997.38786358001</v>
      </c>
      <c r="Z300" s="52">
        <f t="shared" si="88"/>
        <v>1958161.5515287914</v>
      </c>
    </row>
    <row r="301" spans="14:26" ht="12" customHeight="1" x14ac:dyDescent="0.35">
      <c r="N301"/>
      <c r="O301"/>
      <c r="P301"/>
      <c r="Q301"/>
      <c r="R301"/>
      <c r="S301"/>
      <c r="T301" s="234">
        <f t="shared" si="89"/>
        <v>25</v>
      </c>
      <c r="U301" s="138">
        <v>292</v>
      </c>
      <c r="V301" s="139">
        <f t="shared" si="87"/>
        <v>292</v>
      </c>
      <c r="W301" s="27">
        <f t="shared" si="90"/>
        <v>1958161.5515287914</v>
      </c>
      <c r="X301" s="27">
        <f t="shared" si="91"/>
        <v>11422.6090505846</v>
      </c>
      <c r="Y301" s="27">
        <f t="shared" si="92"/>
        <v>23131.539292784226</v>
      </c>
      <c r="Z301" s="52">
        <f t="shared" si="88"/>
        <v>1935030.0122360073</v>
      </c>
    </row>
    <row r="302" spans="14:26" ht="12" customHeight="1" x14ac:dyDescent="0.35">
      <c r="N302"/>
      <c r="O302"/>
      <c r="P302"/>
      <c r="Q302"/>
      <c r="R302"/>
      <c r="S302"/>
      <c r="T302" s="234">
        <f t="shared" si="89"/>
        <v>25</v>
      </c>
      <c r="U302" s="138">
        <v>293</v>
      </c>
      <c r="V302" s="139">
        <f t="shared" si="87"/>
        <v>293</v>
      </c>
      <c r="W302" s="27">
        <f t="shared" si="90"/>
        <v>1935030.0122360073</v>
      </c>
      <c r="X302" s="27">
        <f t="shared" si="91"/>
        <v>11287.675071376692</v>
      </c>
      <c r="Y302" s="27">
        <f t="shared" si="92"/>
        <v>23266.473271992134</v>
      </c>
      <c r="Z302" s="52">
        <f t="shared" si="88"/>
        <v>1911763.5389640152</v>
      </c>
    </row>
    <row r="303" spans="14:26" ht="12" customHeight="1" x14ac:dyDescent="0.35">
      <c r="N303"/>
      <c r="O303"/>
      <c r="P303"/>
      <c r="Q303"/>
      <c r="R303"/>
      <c r="S303"/>
      <c r="T303" s="234">
        <f t="shared" si="89"/>
        <v>25</v>
      </c>
      <c r="U303" s="138">
        <v>294</v>
      </c>
      <c r="V303" s="139">
        <f t="shared" si="87"/>
        <v>294</v>
      </c>
      <c r="W303" s="27">
        <f t="shared" si="90"/>
        <v>1911763.5389640152</v>
      </c>
      <c r="X303" s="27">
        <f t="shared" si="91"/>
        <v>11151.953977290072</v>
      </c>
      <c r="Y303" s="27">
        <f t="shared" si="92"/>
        <v>23402.194366078755</v>
      </c>
      <c r="Z303" s="52">
        <f t="shared" si="88"/>
        <v>1888361.3445979364</v>
      </c>
    </row>
    <row r="304" spans="14:26" ht="12" customHeight="1" x14ac:dyDescent="0.35">
      <c r="N304"/>
      <c r="O304"/>
      <c r="P304"/>
      <c r="Q304"/>
      <c r="R304"/>
      <c r="S304"/>
      <c r="T304" s="234">
        <f t="shared" si="89"/>
        <v>25</v>
      </c>
      <c r="U304" s="138">
        <v>295</v>
      </c>
      <c r="V304" s="139">
        <f t="shared" si="87"/>
        <v>295</v>
      </c>
      <c r="W304" s="27">
        <f t="shared" si="90"/>
        <v>1888361.3445979364</v>
      </c>
      <c r="X304" s="27">
        <f t="shared" si="91"/>
        <v>11015.441176821278</v>
      </c>
      <c r="Y304" s="27">
        <f t="shared" si="92"/>
        <v>23538.707166547549</v>
      </c>
      <c r="Z304" s="52">
        <f t="shared" si="88"/>
        <v>1864822.6374313887</v>
      </c>
    </row>
    <row r="305" spans="14:26" ht="12" customHeight="1" x14ac:dyDescent="0.35">
      <c r="N305"/>
      <c r="O305"/>
      <c r="P305"/>
      <c r="Q305"/>
      <c r="R305"/>
      <c r="S305"/>
      <c r="T305" s="234">
        <f t="shared" si="89"/>
        <v>25</v>
      </c>
      <c r="U305" s="138">
        <v>296</v>
      </c>
      <c r="V305" s="139">
        <f t="shared" si="87"/>
        <v>296</v>
      </c>
      <c r="W305" s="27">
        <f t="shared" si="90"/>
        <v>1864822.6374313887</v>
      </c>
      <c r="X305" s="27">
        <f t="shared" si="91"/>
        <v>10878.132051683086</v>
      </c>
      <c r="Y305" s="27">
        <f t="shared" si="92"/>
        <v>23676.016291685741</v>
      </c>
      <c r="Z305" s="52">
        <f t="shared" si="88"/>
        <v>1841146.6211397031</v>
      </c>
    </row>
    <row r="306" spans="14:26" ht="12" customHeight="1" x14ac:dyDescent="0.35">
      <c r="N306"/>
      <c r="O306"/>
      <c r="P306"/>
      <c r="Q306"/>
      <c r="R306"/>
      <c r="S306"/>
      <c r="T306" s="234">
        <f t="shared" si="89"/>
        <v>25</v>
      </c>
      <c r="U306" s="138">
        <v>297</v>
      </c>
      <c r="V306" s="139">
        <f t="shared" si="87"/>
        <v>297</v>
      </c>
      <c r="W306" s="27">
        <f t="shared" si="90"/>
        <v>1841146.6211397031</v>
      </c>
      <c r="X306" s="27">
        <f t="shared" si="91"/>
        <v>10740.021956648252</v>
      </c>
      <c r="Y306" s="27">
        <f t="shared" si="92"/>
        <v>23814.126386720574</v>
      </c>
      <c r="Z306" s="52">
        <f t="shared" si="88"/>
        <v>1817332.4947529824</v>
      </c>
    </row>
    <row r="307" spans="14:26" ht="12" customHeight="1" x14ac:dyDescent="0.35">
      <c r="N307"/>
      <c r="O307"/>
      <c r="P307"/>
      <c r="Q307"/>
      <c r="R307"/>
      <c r="S307"/>
      <c r="T307" s="234">
        <f t="shared" si="89"/>
        <v>25</v>
      </c>
      <c r="U307" s="138">
        <v>298</v>
      </c>
      <c r="V307" s="139">
        <f t="shared" si="87"/>
        <v>298</v>
      </c>
      <c r="W307" s="27">
        <f t="shared" si="90"/>
        <v>1817332.4947529824</v>
      </c>
      <c r="X307" s="27">
        <f t="shared" si="91"/>
        <v>10601.106219392379</v>
      </c>
      <c r="Y307" s="27">
        <f t="shared" si="92"/>
        <v>23953.042123976447</v>
      </c>
      <c r="Z307" s="52">
        <f t="shared" si="88"/>
        <v>1793379.452629006</v>
      </c>
    </row>
    <row r="308" spans="14:26" ht="12" customHeight="1" x14ac:dyDescent="0.35">
      <c r="N308"/>
      <c r="O308"/>
      <c r="P308"/>
      <c r="Q308"/>
      <c r="R308"/>
      <c r="S308"/>
      <c r="T308" s="234">
        <f t="shared" si="89"/>
        <v>25</v>
      </c>
      <c r="U308" s="138">
        <v>299</v>
      </c>
      <c r="V308" s="139">
        <f t="shared" si="87"/>
        <v>299</v>
      </c>
      <c r="W308" s="27">
        <f t="shared" si="90"/>
        <v>1793379.452629006</v>
      </c>
      <c r="X308" s="27">
        <f t="shared" si="91"/>
        <v>10461.380140335848</v>
      </c>
      <c r="Y308" s="27">
        <f t="shared" si="92"/>
        <v>24092.768203032978</v>
      </c>
      <c r="Z308" s="52">
        <f t="shared" si="88"/>
        <v>1769286.6844259731</v>
      </c>
    </row>
    <row r="309" spans="14:26" ht="12" customHeight="1" x14ac:dyDescent="0.35">
      <c r="N309"/>
      <c r="O309"/>
      <c r="P309"/>
      <c r="Q309"/>
      <c r="R309"/>
      <c r="S309"/>
      <c r="T309" s="234">
        <f t="shared" si="89"/>
        <v>25</v>
      </c>
      <c r="U309" s="138">
        <v>300</v>
      </c>
      <c r="V309" s="139">
        <f t="shared" si="87"/>
        <v>300</v>
      </c>
      <c r="W309" s="27">
        <f t="shared" si="90"/>
        <v>1769286.6844259731</v>
      </c>
      <c r="X309" s="27">
        <f t="shared" si="91"/>
        <v>10320.838992484827</v>
      </c>
      <c r="Y309" s="27">
        <f t="shared" si="92"/>
        <v>24233.309350883999</v>
      </c>
      <c r="Z309" s="52">
        <f t="shared" si="88"/>
        <v>1745053.375075089</v>
      </c>
    </row>
    <row r="310" spans="14:26" ht="12" customHeight="1" x14ac:dyDescent="0.35">
      <c r="N310"/>
      <c r="O310"/>
      <c r="P310"/>
      <c r="Q310"/>
      <c r="R310"/>
      <c r="S310"/>
      <c r="T310" s="234">
        <f t="shared" si="89"/>
        <v>26</v>
      </c>
      <c r="U310" s="138">
        <v>301</v>
      </c>
      <c r="V310" s="139">
        <f t="shared" si="87"/>
        <v>301</v>
      </c>
      <c r="W310" s="27">
        <f t="shared" si="90"/>
        <v>1745053.375075089</v>
      </c>
      <c r="X310" s="27">
        <f t="shared" si="91"/>
        <v>10179.478021271334</v>
      </c>
      <c r="Y310" s="27">
        <f t="shared" si="92"/>
        <v>24374.670322097492</v>
      </c>
      <c r="Z310" s="52">
        <f t="shared" si="88"/>
        <v>1720678.7047529914</v>
      </c>
    </row>
    <row r="311" spans="14:26" ht="12" customHeight="1" x14ac:dyDescent="0.35">
      <c r="N311"/>
      <c r="O311"/>
      <c r="P311"/>
      <c r="Q311"/>
      <c r="R311"/>
      <c r="S311"/>
      <c r="T311" s="234">
        <f t="shared" si="89"/>
        <v>26</v>
      </c>
      <c r="U311" s="138">
        <v>302</v>
      </c>
      <c r="V311" s="139">
        <f t="shared" si="87"/>
        <v>302</v>
      </c>
      <c r="W311" s="27">
        <f t="shared" si="90"/>
        <v>1720678.7047529914</v>
      </c>
      <c r="X311" s="27">
        <f t="shared" si="91"/>
        <v>10037.292444392435</v>
      </c>
      <c r="Y311" s="27">
        <f t="shared" si="92"/>
        <v>24516.855898976391</v>
      </c>
      <c r="Z311" s="52">
        <f t="shared" si="88"/>
        <v>1696161.8488540151</v>
      </c>
    </row>
    <row r="312" spans="14:26" ht="12" customHeight="1" x14ac:dyDescent="0.35">
      <c r="N312"/>
      <c r="O312"/>
      <c r="P312"/>
      <c r="Q312"/>
      <c r="R312"/>
      <c r="S312"/>
      <c r="T312" s="234">
        <f t="shared" si="89"/>
        <v>26</v>
      </c>
      <c r="U312" s="138">
        <v>303</v>
      </c>
      <c r="V312" s="139">
        <f t="shared" si="87"/>
        <v>303</v>
      </c>
      <c r="W312" s="27">
        <f t="shared" si="90"/>
        <v>1696161.8488540151</v>
      </c>
      <c r="X312" s="27">
        <f t="shared" si="91"/>
        <v>9894.277451648406</v>
      </c>
      <c r="Y312" s="27">
        <f t="shared" si="92"/>
        <v>24659.87089172042</v>
      </c>
      <c r="Z312" s="52">
        <f t="shared" si="88"/>
        <v>1671501.9779622946</v>
      </c>
    </row>
    <row r="313" spans="14:26" ht="12" customHeight="1" x14ac:dyDescent="0.35">
      <c r="N313"/>
      <c r="O313"/>
      <c r="P313"/>
      <c r="Q313"/>
      <c r="R313"/>
      <c r="S313"/>
      <c r="T313" s="234">
        <f t="shared" si="89"/>
        <v>26</v>
      </c>
      <c r="U313" s="138">
        <v>304</v>
      </c>
      <c r="V313" s="139">
        <f t="shared" si="87"/>
        <v>304</v>
      </c>
      <c r="W313" s="27">
        <f t="shared" si="90"/>
        <v>1671501.9779622946</v>
      </c>
      <c r="X313" s="27">
        <f t="shared" si="91"/>
        <v>9750.428204780037</v>
      </c>
      <c r="Y313" s="27">
        <f t="shared" si="92"/>
        <v>24803.720138588789</v>
      </c>
      <c r="Z313" s="52">
        <f t="shared" si="88"/>
        <v>1646698.2578237059</v>
      </c>
    </row>
    <row r="314" spans="14:26" ht="12" customHeight="1" x14ac:dyDescent="0.35">
      <c r="N314"/>
      <c r="O314"/>
      <c r="P314"/>
      <c r="Q314"/>
      <c r="R314"/>
      <c r="S314"/>
      <c r="T314" s="234">
        <f t="shared" si="89"/>
        <v>26</v>
      </c>
      <c r="U314" s="138">
        <v>305</v>
      </c>
      <c r="V314" s="139">
        <f t="shared" si="87"/>
        <v>305</v>
      </c>
      <c r="W314" s="27">
        <f t="shared" si="90"/>
        <v>1646698.2578237059</v>
      </c>
      <c r="X314" s="27">
        <f t="shared" si="91"/>
        <v>9605.7398373049327</v>
      </c>
      <c r="Y314" s="27">
        <f t="shared" si="92"/>
        <v>24948.408506063894</v>
      </c>
      <c r="Z314" s="52">
        <f t="shared" si="88"/>
        <v>1621749.8493176419</v>
      </c>
    </row>
    <row r="315" spans="14:26" ht="12" customHeight="1" x14ac:dyDescent="0.35">
      <c r="N315"/>
      <c r="O315"/>
      <c r="P315"/>
      <c r="Q315"/>
      <c r="R315"/>
      <c r="S315"/>
      <c r="T315" s="234">
        <f t="shared" si="89"/>
        <v>26</v>
      </c>
      <c r="U315" s="138">
        <v>306</v>
      </c>
      <c r="V315" s="139">
        <f t="shared" si="87"/>
        <v>306</v>
      </c>
      <c r="W315" s="27">
        <f t="shared" si="90"/>
        <v>1621749.8493176419</v>
      </c>
      <c r="X315" s="27">
        <f t="shared" si="91"/>
        <v>9460.2074543528979</v>
      </c>
      <c r="Y315" s="27">
        <f t="shared" si="92"/>
        <v>25093.940889015928</v>
      </c>
      <c r="Z315" s="52">
        <f t="shared" si="88"/>
        <v>1596655.9084286259</v>
      </c>
    </row>
    <row r="316" spans="14:26" ht="12" customHeight="1" x14ac:dyDescent="0.35">
      <c r="N316"/>
      <c r="O316"/>
      <c r="P316"/>
      <c r="Q316"/>
      <c r="R316"/>
      <c r="S316"/>
      <c r="T316" s="234">
        <f t="shared" si="89"/>
        <v>26</v>
      </c>
      <c r="U316" s="138">
        <v>307</v>
      </c>
      <c r="V316" s="139">
        <f t="shared" si="87"/>
        <v>307</v>
      </c>
      <c r="W316" s="27">
        <f t="shared" si="90"/>
        <v>1596655.9084286259</v>
      </c>
      <c r="X316" s="27">
        <f t="shared" si="91"/>
        <v>9313.8261325003004</v>
      </c>
      <c r="Y316" s="27">
        <f t="shared" si="92"/>
        <v>25240.322210868526</v>
      </c>
      <c r="Z316" s="52">
        <f t="shared" si="88"/>
        <v>1571415.5862177573</v>
      </c>
    </row>
    <row r="317" spans="14:26" ht="12" customHeight="1" x14ac:dyDescent="0.35">
      <c r="N317"/>
      <c r="O317"/>
      <c r="P317"/>
      <c r="Q317"/>
      <c r="R317"/>
      <c r="S317"/>
      <c r="T317" s="234">
        <f t="shared" si="89"/>
        <v>26</v>
      </c>
      <c r="U317" s="138">
        <v>308</v>
      </c>
      <c r="V317" s="139">
        <f t="shared" si="87"/>
        <v>308</v>
      </c>
      <c r="W317" s="27">
        <f t="shared" si="90"/>
        <v>1571415.5862177573</v>
      </c>
      <c r="X317" s="27">
        <f t="shared" si="91"/>
        <v>9166.5909196035718</v>
      </c>
      <c r="Y317" s="27">
        <f t="shared" si="92"/>
        <v>25387.557423765254</v>
      </c>
      <c r="Z317" s="52">
        <f t="shared" si="88"/>
        <v>1546028.028793992</v>
      </c>
    </row>
    <row r="318" spans="14:26" ht="12" customHeight="1" x14ac:dyDescent="0.35">
      <c r="N318"/>
      <c r="O318"/>
      <c r="P318"/>
      <c r="Q318"/>
      <c r="R318"/>
      <c r="S318"/>
      <c r="T318" s="234">
        <f t="shared" si="89"/>
        <v>26</v>
      </c>
      <c r="U318" s="138">
        <v>309</v>
      </c>
      <c r="V318" s="139">
        <f t="shared" si="87"/>
        <v>309</v>
      </c>
      <c r="W318" s="27">
        <f t="shared" si="90"/>
        <v>1546028.028793992</v>
      </c>
      <c r="X318" s="27">
        <f t="shared" si="91"/>
        <v>9018.4968346316055</v>
      </c>
      <c r="Y318" s="27">
        <f t="shared" si="92"/>
        <v>25535.651508737221</v>
      </c>
      <c r="Z318" s="52">
        <f t="shared" si="88"/>
        <v>1520492.3772852549</v>
      </c>
    </row>
    <row r="319" spans="14:26" ht="12" customHeight="1" x14ac:dyDescent="0.35">
      <c r="N319"/>
      <c r="O319"/>
      <c r="P319"/>
      <c r="Q319"/>
      <c r="R319"/>
      <c r="S319"/>
      <c r="T319" s="234">
        <f t="shared" si="89"/>
        <v>26</v>
      </c>
      <c r="U319" s="138">
        <v>310</v>
      </c>
      <c r="V319" s="139">
        <f t="shared" si="87"/>
        <v>310</v>
      </c>
      <c r="W319" s="27">
        <f t="shared" si="90"/>
        <v>1520492.3772852549</v>
      </c>
      <c r="X319" s="27">
        <f t="shared" si="91"/>
        <v>8869.5388674973037</v>
      </c>
      <c r="Y319" s="27">
        <f t="shared" si="92"/>
        <v>25684.609475871523</v>
      </c>
      <c r="Z319" s="52">
        <f t="shared" si="88"/>
        <v>1494807.7678093833</v>
      </c>
    </row>
    <row r="320" spans="14:26" ht="12" customHeight="1" x14ac:dyDescent="0.35">
      <c r="N320"/>
      <c r="O320"/>
      <c r="P320"/>
      <c r="Q320"/>
      <c r="R320"/>
      <c r="S320"/>
      <c r="T320" s="234">
        <f t="shared" si="89"/>
        <v>26</v>
      </c>
      <c r="U320" s="138">
        <v>311</v>
      </c>
      <c r="V320" s="139">
        <f t="shared" si="87"/>
        <v>311</v>
      </c>
      <c r="W320" s="27">
        <f t="shared" si="90"/>
        <v>1494807.7678093833</v>
      </c>
      <c r="X320" s="27">
        <f t="shared" si="91"/>
        <v>8719.7119788880518</v>
      </c>
      <c r="Y320" s="27">
        <f t="shared" si="92"/>
        <v>25834.436364480775</v>
      </c>
      <c r="Z320" s="52">
        <f t="shared" si="88"/>
        <v>1468973.3314449026</v>
      </c>
    </row>
    <row r="321" spans="14:26" ht="12" customHeight="1" x14ac:dyDescent="0.35">
      <c r="N321"/>
      <c r="O321"/>
      <c r="P321"/>
      <c r="Q321"/>
      <c r="R321"/>
      <c r="S321"/>
      <c r="T321" s="234">
        <f t="shared" si="89"/>
        <v>26</v>
      </c>
      <c r="U321" s="138">
        <v>312</v>
      </c>
      <c r="V321" s="139">
        <f t="shared" si="87"/>
        <v>312</v>
      </c>
      <c r="W321" s="27">
        <f t="shared" si="90"/>
        <v>1468973.3314449026</v>
      </c>
      <c r="X321" s="27">
        <f t="shared" si="91"/>
        <v>8569.0111000952493</v>
      </c>
      <c r="Y321" s="27">
        <f t="shared" si="92"/>
        <v>25985.137243273577</v>
      </c>
      <c r="Z321" s="52">
        <f t="shared" si="88"/>
        <v>1442988.1942016289</v>
      </c>
    </row>
    <row r="322" spans="14:26" ht="12" customHeight="1" x14ac:dyDescent="0.35">
      <c r="N322"/>
      <c r="O322"/>
      <c r="P322"/>
      <c r="Q322"/>
      <c r="R322"/>
      <c r="S322"/>
      <c r="T322" s="234">
        <f t="shared" si="89"/>
        <v>27</v>
      </c>
      <c r="U322" s="138">
        <v>313</v>
      </c>
      <c r="V322" s="139">
        <f t="shared" si="87"/>
        <v>313</v>
      </c>
      <c r="W322" s="27">
        <f t="shared" si="90"/>
        <v>1442988.1942016289</v>
      </c>
      <c r="X322" s="27">
        <f t="shared" si="91"/>
        <v>8417.4311328428194</v>
      </c>
      <c r="Y322" s="27">
        <f t="shared" si="92"/>
        <v>26136.717210526007</v>
      </c>
      <c r="Z322" s="52">
        <f t="shared" si="88"/>
        <v>1416851.4769911028</v>
      </c>
    </row>
    <row r="323" spans="14:26" ht="12" customHeight="1" x14ac:dyDescent="0.35">
      <c r="N323"/>
      <c r="O323"/>
      <c r="P323"/>
      <c r="Q323"/>
      <c r="R323"/>
      <c r="S323"/>
      <c r="T323" s="234">
        <f t="shared" si="89"/>
        <v>27</v>
      </c>
      <c r="U323" s="138">
        <v>314</v>
      </c>
      <c r="V323" s="139">
        <f t="shared" si="87"/>
        <v>314</v>
      </c>
      <c r="W323" s="27">
        <f t="shared" si="90"/>
        <v>1416851.4769911028</v>
      </c>
      <c r="X323" s="27">
        <f t="shared" si="91"/>
        <v>8264.9669491147506</v>
      </c>
      <c r="Y323" s="27">
        <f t="shared" si="92"/>
        <v>26289.181394254076</v>
      </c>
      <c r="Z323" s="52">
        <f t="shared" si="88"/>
        <v>1390562.2955968487</v>
      </c>
    </row>
    <row r="324" spans="14:26" ht="12" customHeight="1" x14ac:dyDescent="0.35">
      <c r="N324"/>
      <c r="O324"/>
      <c r="P324"/>
      <c r="Q324"/>
      <c r="R324"/>
      <c r="S324"/>
      <c r="T324" s="234">
        <f t="shared" si="89"/>
        <v>27</v>
      </c>
      <c r="U324" s="138">
        <v>315</v>
      </c>
      <c r="V324" s="139">
        <f t="shared" si="87"/>
        <v>315</v>
      </c>
      <c r="W324" s="27">
        <f t="shared" si="90"/>
        <v>1390562.2955968487</v>
      </c>
      <c r="X324" s="27">
        <f t="shared" si="91"/>
        <v>8111.6133909816017</v>
      </c>
      <c r="Y324" s="27">
        <f t="shared" si="92"/>
        <v>26442.534952387225</v>
      </c>
      <c r="Z324" s="52">
        <f t="shared" si="88"/>
        <v>1364119.7606444615</v>
      </c>
    </row>
    <row r="325" spans="14:26" ht="12" customHeight="1" x14ac:dyDescent="0.35">
      <c r="N325"/>
      <c r="O325"/>
      <c r="P325"/>
      <c r="Q325"/>
      <c r="R325"/>
      <c r="S325"/>
      <c r="T325" s="234">
        <f t="shared" si="89"/>
        <v>27</v>
      </c>
      <c r="U325" s="138">
        <v>316</v>
      </c>
      <c r="V325" s="139">
        <f t="shared" si="87"/>
        <v>316</v>
      </c>
      <c r="W325" s="27">
        <f t="shared" si="90"/>
        <v>1364119.7606444615</v>
      </c>
      <c r="X325" s="27">
        <f t="shared" si="91"/>
        <v>7957.3652704260094</v>
      </c>
      <c r="Y325" s="27">
        <f t="shared" si="92"/>
        <v>26596.783072942817</v>
      </c>
      <c r="Z325" s="52">
        <f t="shared" si="88"/>
        <v>1337522.9775715186</v>
      </c>
    </row>
    <row r="326" spans="14:26" ht="12" customHeight="1" x14ac:dyDescent="0.35">
      <c r="N326"/>
      <c r="O326"/>
      <c r="P326"/>
      <c r="Q326"/>
      <c r="R326"/>
      <c r="S326"/>
      <c r="T326" s="234">
        <f t="shared" si="89"/>
        <v>27</v>
      </c>
      <c r="U326" s="138">
        <v>317</v>
      </c>
      <c r="V326" s="139">
        <f t="shared" si="87"/>
        <v>317</v>
      </c>
      <c r="W326" s="27">
        <f t="shared" si="90"/>
        <v>1337522.9775715186</v>
      </c>
      <c r="X326" s="27">
        <f t="shared" si="91"/>
        <v>7802.2173691671815</v>
      </c>
      <c r="Y326" s="27">
        <f t="shared" si="92"/>
        <v>26751.930974201645</v>
      </c>
      <c r="Z326" s="52">
        <f t="shared" si="88"/>
        <v>1310771.0465973171</v>
      </c>
    </row>
    <row r="327" spans="14:26" ht="12" customHeight="1" x14ac:dyDescent="0.35">
      <c r="N327"/>
      <c r="O327"/>
      <c r="P327"/>
      <c r="Q327"/>
      <c r="R327"/>
      <c r="S327"/>
      <c r="T327" s="234">
        <f t="shared" si="89"/>
        <v>27</v>
      </c>
      <c r="U327" s="138">
        <v>318</v>
      </c>
      <c r="V327" s="139">
        <f t="shared" si="87"/>
        <v>318</v>
      </c>
      <c r="W327" s="27">
        <f t="shared" si="90"/>
        <v>1310771.0465973171</v>
      </c>
      <c r="X327" s="27">
        <f t="shared" si="91"/>
        <v>7646.1644384843312</v>
      </c>
      <c r="Y327" s="27">
        <f t="shared" si="92"/>
        <v>26907.983904884495</v>
      </c>
      <c r="Z327" s="52">
        <f t="shared" si="88"/>
        <v>1283863.0626924327</v>
      </c>
    </row>
    <row r="328" spans="14:26" ht="12" customHeight="1" x14ac:dyDescent="0.35">
      <c r="N328"/>
      <c r="O328"/>
      <c r="P328"/>
      <c r="Q328"/>
      <c r="R328"/>
      <c r="S328"/>
      <c r="T328" s="234">
        <f t="shared" si="89"/>
        <v>27</v>
      </c>
      <c r="U328" s="138">
        <v>319</v>
      </c>
      <c r="V328" s="139">
        <f t="shared" si="87"/>
        <v>319</v>
      </c>
      <c r="W328" s="27">
        <f t="shared" si="90"/>
        <v>1283863.0626924327</v>
      </c>
      <c r="X328" s="27">
        <f t="shared" si="91"/>
        <v>7489.2011990391766</v>
      </c>
      <c r="Y328" s="27">
        <f t="shared" si="92"/>
        <v>27064.94714432965</v>
      </c>
      <c r="Z328" s="52">
        <f t="shared" si="88"/>
        <v>1256798.1155481031</v>
      </c>
    </row>
    <row r="329" spans="14:26" ht="12" customHeight="1" x14ac:dyDescent="0.35">
      <c r="N329"/>
      <c r="O329"/>
      <c r="P329"/>
      <c r="Q329"/>
      <c r="R329"/>
      <c r="S329"/>
      <c r="T329" s="234">
        <f t="shared" si="89"/>
        <v>27</v>
      </c>
      <c r="U329" s="138">
        <v>320</v>
      </c>
      <c r="V329" s="139">
        <f t="shared" si="87"/>
        <v>320</v>
      </c>
      <c r="W329" s="27">
        <f t="shared" si="90"/>
        <v>1256798.1155481031</v>
      </c>
      <c r="X329" s="27">
        <f t="shared" si="91"/>
        <v>7331.3223406972502</v>
      </c>
      <c r="Y329" s="27">
        <f t="shared" si="92"/>
        <v>27222.826002671576</v>
      </c>
      <c r="Z329" s="52">
        <f t="shared" si="88"/>
        <v>1229575.2895454315</v>
      </c>
    </row>
    <row r="330" spans="14:26" ht="12" customHeight="1" x14ac:dyDescent="0.35">
      <c r="N330"/>
      <c r="O330"/>
      <c r="P330"/>
      <c r="Q330"/>
      <c r="R330"/>
      <c r="S330"/>
      <c r="T330" s="234">
        <f t="shared" si="89"/>
        <v>27</v>
      </c>
      <c r="U330" s="138">
        <v>321</v>
      </c>
      <c r="V330" s="139">
        <f t="shared" ref="V330:V369" si="93">U330</f>
        <v>321</v>
      </c>
      <c r="W330" s="27">
        <f t="shared" si="90"/>
        <v>1229575.2895454315</v>
      </c>
      <c r="X330" s="27">
        <f t="shared" si="91"/>
        <v>7172.5225223483321</v>
      </c>
      <c r="Y330" s="27">
        <f t="shared" si="92"/>
        <v>27381.625821020494</v>
      </c>
      <c r="Z330" s="52">
        <f t="shared" ref="Z330:Z369" si="94">W330-Y330</f>
        <v>1202193.663724411</v>
      </c>
    </row>
    <row r="331" spans="14:26" ht="12" customHeight="1" x14ac:dyDescent="0.35">
      <c r="N331"/>
      <c r="O331"/>
      <c r="P331"/>
      <c r="Q331"/>
      <c r="R331"/>
      <c r="S331"/>
      <c r="T331" s="234">
        <f t="shared" ref="T331:T369" si="95">ROUNDUP(U331/12,0)</f>
        <v>27</v>
      </c>
      <c r="U331" s="138">
        <v>322</v>
      </c>
      <c r="V331" s="139">
        <f t="shared" si="93"/>
        <v>322</v>
      </c>
      <c r="W331" s="27">
        <f t="shared" ref="W331:W369" si="96">Z330</f>
        <v>1202193.663724411</v>
      </c>
      <c r="X331" s="27">
        <f t="shared" ref="X331:X369" si="97">IF(ROUND(W331,0)=0,0,$D$11/12-Y331)</f>
        <v>7012.7963717257153</v>
      </c>
      <c r="Y331" s="27">
        <f t="shared" ref="Y331:Y369" si="98">IFERROR(-PPMT($E$10,V331,$E$9,$E$6),0)</f>
        <v>27541.351971643111</v>
      </c>
      <c r="Z331" s="52">
        <f t="shared" si="94"/>
        <v>1174652.311752768</v>
      </c>
    </row>
    <row r="332" spans="14:26" ht="12" customHeight="1" x14ac:dyDescent="0.35">
      <c r="N332"/>
      <c r="O332"/>
      <c r="P332"/>
      <c r="Q332"/>
      <c r="R332"/>
      <c r="S332"/>
      <c r="T332" s="234">
        <f t="shared" si="95"/>
        <v>27</v>
      </c>
      <c r="U332" s="138">
        <v>323</v>
      </c>
      <c r="V332" s="139">
        <f t="shared" si="93"/>
        <v>323</v>
      </c>
      <c r="W332" s="27">
        <f t="shared" si="96"/>
        <v>1174652.311752768</v>
      </c>
      <c r="X332" s="27">
        <f t="shared" si="97"/>
        <v>6852.1384852244628</v>
      </c>
      <c r="Y332" s="27">
        <f t="shared" si="98"/>
        <v>27702.009858144364</v>
      </c>
      <c r="Z332" s="52">
        <f t="shared" si="94"/>
        <v>1146950.3018946236</v>
      </c>
    </row>
    <row r="333" spans="14:26" ht="12" customHeight="1" x14ac:dyDescent="0.35">
      <c r="N333"/>
      <c r="O333"/>
      <c r="P333"/>
      <c r="Q333"/>
      <c r="R333"/>
      <c r="S333"/>
      <c r="T333" s="234">
        <f t="shared" si="95"/>
        <v>27</v>
      </c>
      <c r="U333" s="138">
        <v>324</v>
      </c>
      <c r="V333" s="139">
        <f t="shared" si="93"/>
        <v>324</v>
      </c>
      <c r="W333" s="27">
        <f t="shared" si="96"/>
        <v>1146950.3018946236</v>
      </c>
      <c r="X333" s="27">
        <f t="shared" si="97"/>
        <v>6690.5434277186214</v>
      </c>
      <c r="Y333" s="27">
        <f t="shared" si="98"/>
        <v>27863.604915650205</v>
      </c>
      <c r="Z333" s="52">
        <f t="shared" si="94"/>
        <v>1119086.6969789735</v>
      </c>
    </row>
    <row r="334" spans="14:26" ht="12" customHeight="1" x14ac:dyDescent="0.35">
      <c r="N334"/>
      <c r="O334"/>
      <c r="P334"/>
      <c r="Q334"/>
      <c r="R334"/>
      <c r="S334"/>
      <c r="T334" s="234">
        <f t="shared" si="95"/>
        <v>28</v>
      </c>
      <c r="U334" s="138">
        <v>325</v>
      </c>
      <c r="V334" s="139">
        <f t="shared" si="93"/>
        <v>325</v>
      </c>
      <c r="W334" s="27">
        <f t="shared" si="96"/>
        <v>1119086.6969789735</v>
      </c>
      <c r="X334" s="27">
        <f t="shared" si="97"/>
        <v>6528.005732377329</v>
      </c>
      <c r="Y334" s="27">
        <f t="shared" si="98"/>
        <v>28026.142610991497</v>
      </c>
      <c r="Z334" s="52">
        <f t="shared" si="94"/>
        <v>1091060.5543679819</v>
      </c>
    </row>
    <row r="335" spans="14:26" ht="12" customHeight="1" x14ac:dyDescent="0.35">
      <c r="N335"/>
      <c r="O335"/>
      <c r="P335"/>
      <c r="Q335"/>
      <c r="R335"/>
      <c r="S335"/>
      <c r="T335" s="234">
        <f t="shared" si="95"/>
        <v>28</v>
      </c>
      <c r="U335" s="138">
        <v>326</v>
      </c>
      <c r="V335" s="139">
        <f t="shared" si="93"/>
        <v>326</v>
      </c>
      <c r="W335" s="27">
        <f t="shared" si="96"/>
        <v>1091060.5543679819</v>
      </c>
      <c r="X335" s="27">
        <f t="shared" si="97"/>
        <v>6364.5199004798815</v>
      </c>
      <c r="Y335" s="27">
        <f t="shared" si="98"/>
        <v>28189.628442888945</v>
      </c>
      <c r="Z335" s="52">
        <f t="shared" si="94"/>
        <v>1062870.925925093</v>
      </c>
    </row>
    <row r="336" spans="14:26" ht="12" customHeight="1" x14ac:dyDescent="0.35">
      <c r="N336"/>
      <c r="O336"/>
      <c r="P336"/>
      <c r="Q336"/>
      <c r="R336"/>
      <c r="S336"/>
      <c r="T336" s="234">
        <f t="shared" si="95"/>
        <v>28</v>
      </c>
      <c r="U336" s="138">
        <v>327</v>
      </c>
      <c r="V336" s="139">
        <f t="shared" si="93"/>
        <v>327</v>
      </c>
      <c r="W336" s="27">
        <f t="shared" si="96"/>
        <v>1062870.925925093</v>
      </c>
      <c r="X336" s="27">
        <f t="shared" si="97"/>
        <v>6200.0804012296903</v>
      </c>
      <c r="Y336" s="27">
        <f t="shared" si="98"/>
        <v>28354.067942139136</v>
      </c>
      <c r="Z336" s="52">
        <f t="shared" si="94"/>
        <v>1034516.8579829539</v>
      </c>
    </row>
    <row r="337" spans="14:26" ht="12" customHeight="1" x14ac:dyDescent="0.35">
      <c r="N337"/>
      <c r="O337"/>
      <c r="P337"/>
      <c r="Q337"/>
      <c r="R337"/>
      <c r="S337"/>
      <c r="T337" s="234">
        <f t="shared" si="95"/>
        <v>28</v>
      </c>
      <c r="U337" s="138">
        <v>328</v>
      </c>
      <c r="V337" s="139">
        <f t="shared" si="93"/>
        <v>328</v>
      </c>
      <c r="W337" s="27">
        <f t="shared" si="96"/>
        <v>1034516.8579829539</v>
      </c>
      <c r="X337" s="27">
        <f t="shared" si="97"/>
        <v>6034.6816715672139</v>
      </c>
      <c r="Y337" s="27">
        <f t="shared" si="98"/>
        <v>28519.466671801612</v>
      </c>
      <c r="Z337" s="52">
        <f t="shared" si="94"/>
        <v>1005997.3913111523</v>
      </c>
    </row>
    <row r="338" spans="14:26" ht="12" customHeight="1" x14ac:dyDescent="0.35">
      <c r="N338"/>
      <c r="O338"/>
      <c r="P338"/>
      <c r="Q338"/>
      <c r="R338"/>
      <c r="S338"/>
      <c r="T338" s="234">
        <f t="shared" si="95"/>
        <v>28</v>
      </c>
      <c r="U338" s="138">
        <v>329</v>
      </c>
      <c r="V338" s="139">
        <f t="shared" si="93"/>
        <v>329</v>
      </c>
      <c r="W338" s="27">
        <f t="shared" si="96"/>
        <v>1005997.3913111523</v>
      </c>
      <c r="X338" s="27">
        <f t="shared" si="97"/>
        <v>5868.3181159816995</v>
      </c>
      <c r="Y338" s="27">
        <f t="shared" si="98"/>
        <v>28685.830227387127</v>
      </c>
      <c r="Z338" s="52">
        <f t="shared" si="94"/>
        <v>977311.56108376512</v>
      </c>
    </row>
    <row r="339" spans="14:26" ht="12" customHeight="1" x14ac:dyDescent="0.35">
      <c r="N339"/>
      <c r="O339"/>
      <c r="P339"/>
      <c r="Q339"/>
      <c r="R339"/>
      <c r="S339"/>
      <c r="T339" s="234">
        <f t="shared" si="95"/>
        <v>28</v>
      </c>
      <c r="U339" s="138">
        <v>330</v>
      </c>
      <c r="V339" s="139">
        <f t="shared" si="93"/>
        <v>330</v>
      </c>
      <c r="W339" s="27">
        <f t="shared" si="96"/>
        <v>977311.56108376512</v>
      </c>
      <c r="X339" s="27">
        <f t="shared" si="97"/>
        <v>5700.9841063219465</v>
      </c>
      <c r="Y339" s="27">
        <f t="shared" si="98"/>
        <v>28853.16423704688</v>
      </c>
      <c r="Z339" s="52">
        <f t="shared" si="94"/>
        <v>948458.39684671827</v>
      </c>
    </row>
    <row r="340" spans="14:26" ht="12" customHeight="1" x14ac:dyDescent="0.35">
      <c r="N340"/>
      <c r="O340"/>
      <c r="P340"/>
      <c r="Q340"/>
      <c r="R340"/>
      <c r="S340"/>
      <c r="T340" s="234">
        <f t="shared" si="95"/>
        <v>28</v>
      </c>
      <c r="U340" s="138">
        <v>331</v>
      </c>
      <c r="V340" s="139">
        <f t="shared" si="93"/>
        <v>331</v>
      </c>
      <c r="W340" s="27">
        <f t="shared" si="96"/>
        <v>948458.39684671827</v>
      </c>
      <c r="X340" s="27">
        <f t="shared" si="97"/>
        <v>5532.6739816058434</v>
      </c>
      <c r="Y340" s="27">
        <f t="shared" si="98"/>
        <v>29021.474361762983</v>
      </c>
      <c r="Z340" s="52">
        <f t="shared" si="94"/>
        <v>919436.92248495528</v>
      </c>
    </row>
    <row r="341" spans="14:26" ht="12" customHeight="1" x14ac:dyDescent="0.35">
      <c r="N341"/>
      <c r="O341"/>
      <c r="P341"/>
      <c r="Q341"/>
      <c r="R341"/>
      <c r="S341"/>
      <c r="T341" s="234">
        <f t="shared" si="95"/>
        <v>28</v>
      </c>
      <c r="U341" s="138">
        <v>332</v>
      </c>
      <c r="V341" s="139">
        <f t="shared" si="93"/>
        <v>332</v>
      </c>
      <c r="W341" s="27">
        <f t="shared" si="96"/>
        <v>919436.92248495528</v>
      </c>
      <c r="X341" s="27">
        <f t="shared" si="97"/>
        <v>5363.3820478288908</v>
      </c>
      <c r="Y341" s="27">
        <f t="shared" si="98"/>
        <v>29190.766295539936</v>
      </c>
      <c r="Z341" s="52">
        <f t="shared" si="94"/>
        <v>890246.15618941537</v>
      </c>
    </row>
    <row r="342" spans="14:26" ht="12" customHeight="1" x14ac:dyDescent="0.35">
      <c r="N342"/>
      <c r="O342"/>
      <c r="P342"/>
      <c r="Q342"/>
      <c r="R342"/>
      <c r="S342"/>
      <c r="T342" s="234">
        <f t="shared" si="95"/>
        <v>28</v>
      </c>
      <c r="U342" s="138">
        <v>333</v>
      </c>
      <c r="V342" s="139">
        <f t="shared" si="93"/>
        <v>333</v>
      </c>
      <c r="W342" s="27">
        <f t="shared" si="96"/>
        <v>890246.15618941537</v>
      </c>
      <c r="X342" s="27">
        <f t="shared" si="97"/>
        <v>5193.1025777715731</v>
      </c>
      <c r="Y342" s="27">
        <f t="shared" si="98"/>
        <v>29361.045765597253</v>
      </c>
      <c r="Z342" s="52">
        <f t="shared" si="94"/>
        <v>860885.11042381811</v>
      </c>
    </row>
    <row r="343" spans="14:26" ht="12" customHeight="1" x14ac:dyDescent="0.35">
      <c r="N343"/>
      <c r="O343"/>
      <c r="P343"/>
      <c r="Q343"/>
      <c r="R343"/>
      <c r="S343"/>
      <c r="T343" s="234">
        <f t="shared" si="95"/>
        <v>28</v>
      </c>
      <c r="U343" s="138">
        <v>334</v>
      </c>
      <c r="V343" s="139">
        <f t="shared" si="93"/>
        <v>334</v>
      </c>
      <c r="W343" s="27">
        <f t="shared" si="96"/>
        <v>860885.11042381811</v>
      </c>
      <c r="X343" s="27">
        <f t="shared" si="97"/>
        <v>5021.829810805586</v>
      </c>
      <c r="Y343" s="27">
        <f t="shared" si="98"/>
        <v>29532.31853256324</v>
      </c>
      <c r="Z343" s="52">
        <f t="shared" si="94"/>
        <v>831352.79189125483</v>
      </c>
    </row>
    <row r="344" spans="14:26" ht="12" customHeight="1" x14ac:dyDescent="0.35">
      <c r="N344"/>
      <c r="O344"/>
      <c r="P344"/>
      <c r="Q344"/>
      <c r="R344"/>
      <c r="S344"/>
      <c r="T344" s="234">
        <f t="shared" si="95"/>
        <v>28</v>
      </c>
      <c r="U344" s="138">
        <v>335</v>
      </c>
      <c r="V344" s="139">
        <f t="shared" si="93"/>
        <v>335</v>
      </c>
      <c r="W344" s="27">
        <f t="shared" si="96"/>
        <v>831352.79189125483</v>
      </c>
      <c r="X344" s="27">
        <f t="shared" si="97"/>
        <v>4849.5579526989713</v>
      </c>
      <c r="Y344" s="27">
        <f t="shared" si="98"/>
        <v>29704.590390669855</v>
      </c>
      <c r="Z344" s="52">
        <f t="shared" si="94"/>
        <v>801648.20150058495</v>
      </c>
    </row>
    <row r="345" spans="14:26" ht="12" customHeight="1" x14ac:dyDescent="0.35">
      <c r="N345"/>
      <c r="O345"/>
      <c r="P345"/>
      <c r="Q345"/>
      <c r="R345"/>
      <c r="S345"/>
      <c r="T345" s="234">
        <f t="shared" si="95"/>
        <v>28</v>
      </c>
      <c r="U345" s="138">
        <v>336</v>
      </c>
      <c r="V345" s="139">
        <f t="shared" si="93"/>
        <v>336</v>
      </c>
      <c r="W345" s="27">
        <f t="shared" si="96"/>
        <v>801648.20150058495</v>
      </c>
      <c r="X345" s="27">
        <f t="shared" si="97"/>
        <v>4676.2811754200629</v>
      </c>
      <c r="Y345" s="27">
        <f t="shared" si="98"/>
        <v>29877.867167948763</v>
      </c>
      <c r="Z345" s="52">
        <f t="shared" si="94"/>
        <v>771770.33433263621</v>
      </c>
    </row>
    <row r="346" spans="14:26" ht="12" customHeight="1" x14ac:dyDescent="0.35">
      <c r="N346"/>
      <c r="O346"/>
      <c r="P346"/>
      <c r="Q346"/>
      <c r="R346"/>
      <c r="S346"/>
      <c r="T346" s="234">
        <f t="shared" si="95"/>
        <v>29</v>
      </c>
      <c r="U346" s="138">
        <v>337</v>
      </c>
      <c r="V346" s="139">
        <f t="shared" si="93"/>
        <v>337</v>
      </c>
      <c r="W346" s="27">
        <f t="shared" si="96"/>
        <v>771770.33433263621</v>
      </c>
      <c r="X346" s="27">
        <f t="shared" si="97"/>
        <v>4501.9936169403627</v>
      </c>
      <c r="Y346" s="27">
        <f t="shared" si="98"/>
        <v>30052.154726428464</v>
      </c>
      <c r="Z346" s="52">
        <f t="shared" si="94"/>
        <v>741718.17960620776</v>
      </c>
    </row>
    <row r="347" spans="14:26" ht="12" customHeight="1" x14ac:dyDescent="0.35">
      <c r="N347"/>
      <c r="O347"/>
      <c r="P347"/>
      <c r="Q347"/>
      <c r="R347"/>
      <c r="S347"/>
      <c r="T347" s="234">
        <f t="shared" si="95"/>
        <v>29</v>
      </c>
      <c r="U347" s="138">
        <v>338</v>
      </c>
      <c r="V347" s="139">
        <f t="shared" si="93"/>
        <v>338</v>
      </c>
      <c r="W347" s="27">
        <f t="shared" si="96"/>
        <v>741718.17960620776</v>
      </c>
      <c r="X347" s="27">
        <f t="shared" si="97"/>
        <v>4326.689381036198</v>
      </c>
      <c r="Y347" s="27">
        <f t="shared" si="98"/>
        <v>30227.458962332628</v>
      </c>
      <c r="Z347" s="52">
        <f t="shared" si="94"/>
        <v>711490.72064387519</v>
      </c>
    </row>
    <row r="348" spans="14:26" ht="12" customHeight="1" x14ac:dyDescent="0.35">
      <c r="N348"/>
      <c r="O348"/>
      <c r="P348"/>
      <c r="Q348"/>
      <c r="R348"/>
      <c r="S348"/>
      <c r="T348" s="234">
        <f t="shared" si="95"/>
        <v>29</v>
      </c>
      <c r="U348" s="138">
        <v>339</v>
      </c>
      <c r="V348" s="139">
        <f t="shared" si="93"/>
        <v>339</v>
      </c>
      <c r="W348" s="27">
        <f t="shared" si="96"/>
        <v>711490.72064387519</v>
      </c>
      <c r="X348" s="27">
        <f t="shared" si="97"/>
        <v>4150.3625370892514</v>
      </c>
      <c r="Y348" s="27">
        <f t="shared" si="98"/>
        <v>30403.785806279575</v>
      </c>
      <c r="Z348" s="52">
        <f t="shared" si="94"/>
        <v>681086.93483759556</v>
      </c>
    </row>
    <row r="349" spans="14:26" ht="12" customHeight="1" x14ac:dyDescent="0.35">
      <c r="N349"/>
      <c r="O349"/>
      <c r="P349"/>
      <c r="Q349"/>
      <c r="R349"/>
      <c r="S349"/>
      <c r="T349" s="234">
        <f t="shared" si="95"/>
        <v>29</v>
      </c>
      <c r="U349" s="138">
        <v>340</v>
      </c>
      <c r="V349" s="139">
        <f t="shared" si="93"/>
        <v>340</v>
      </c>
      <c r="W349" s="27">
        <f t="shared" si="96"/>
        <v>681086.93483759556</v>
      </c>
      <c r="X349" s="27">
        <f t="shared" si="97"/>
        <v>3973.007119885955</v>
      </c>
      <c r="Y349" s="27">
        <f t="shared" si="98"/>
        <v>30581.141223482871</v>
      </c>
      <c r="Z349" s="52">
        <f t="shared" si="94"/>
        <v>650505.79361411266</v>
      </c>
    </row>
    <row r="350" spans="14:26" ht="12" customHeight="1" x14ac:dyDescent="0.35">
      <c r="N350"/>
      <c r="O350"/>
      <c r="P350"/>
      <c r="Q350"/>
      <c r="R350"/>
      <c r="S350"/>
      <c r="T350" s="234">
        <f t="shared" si="95"/>
        <v>29</v>
      </c>
      <c r="U350" s="138">
        <v>341</v>
      </c>
      <c r="V350" s="139">
        <f t="shared" si="93"/>
        <v>341</v>
      </c>
      <c r="W350" s="27">
        <f t="shared" si="96"/>
        <v>650505.79361411266</v>
      </c>
      <c r="X350" s="27">
        <f t="shared" si="97"/>
        <v>3794.6171294156375</v>
      </c>
      <c r="Y350" s="27">
        <f t="shared" si="98"/>
        <v>30759.531213953189</v>
      </c>
      <c r="Z350" s="52">
        <f t="shared" si="94"/>
        <v>619746.2624001595</v>
      </c>
    </row>
    <row r="351" spans="14:26" ht="12" customHeight="1" x14ac:dyDescent="0.35">
      <c r="N351"/>
      <c r="O351"/>
      <c r="P351"/>
      <c r="Q351"/>
      <c r="R351"/>
      <c r="S351"/>
      <c r="T351" s="234">
        <f t="shared" si="95"/>
        <v>29</v>
      </c>
      <c r="U351" s="138">
        <v>342</v>
      </c>
      <c r="V351" s="139">
        <f t="shared" si="93"/>
        <v>342</v>
      </c>
      <c r="W351" s="27">
        <f t="shared" si="96"/>
        <v>619746.2624001595</v>
      </c>
      <c r="X351" s="27">
        <f t="shared" si="97"/>
        <v>3615.1865306675791</v>
      </c>
      <c r="Y351" s="27">
        <f t="shared" si="98"/>
        <v>30938.961812701247</v>
      </c>
      <c r="Z351" s="52">
        <f t="shared" si="94"/>
        <v>588807.3005874583</v>
      </c>
    </row>
    <row r="352" spans="14:26" ht="12" customHeight="1" x14ac:dyDescent="0.35">
      <c r="N352"/>
      <c r="O352"/>
      <c r="P352"/>
      <c r="Q352"/>
      <c r="R352"/>
      <c r="S352"/>
      <c r="T352" s="234">
        <f t="shared" si="95"/>
        <v>29</v>
      </c>
      <c r="U352" s="138">
        <v>343</v>
      </c>
      <c r="V352" s="139">
        <f t="shared" si="93"/>
        <v>343</v>
      </c>
      <c r="W352" s="27">
        <f t="shared" si="96"/>
        <v>588807.3005874583</v>
      </c>
      <c r="X352" s="27">
        <f t="shared" si="97"/>
        <v>3434.7092534268231</v>
      </c>
      <c r="Y352" s="27">
        <f t="shared" si="98"/>
        <v>31119.439089942003</v>
      </c>
      <c r="Z352" s="52">
        <f t="shared" si="94"/>
        <v>557687.86149751628</v>
      </c>
    </row>
    <row r="353" spans="14:26" ht="12" customHeight="1" x14ac:dyDescent="0.35">
      <c r="N353"/>
      <c r="O353"/>
      <c r="P353"/>
      <c r="Q353"/>
      <c r="R353"/>
      <c r="S353"/>
      <c r="T353" s="234">
        <f t="shared" si="95"/>
        <v>29</v>
      </c>
      <c r="U353" s="138">
        <v>344</v>
      </c>
      <c r="V353" s="139">
        <f t="shared" si="93"/>
        <v>344</v>
      </c>
      <c r="W353" s="27">
        <f t="shared" si="96"/>
        <v>557687.86149751628</v>
      </c>
      <c r="X353" s="27">
        <f t="shared" si="97"/>
        <v>3253.1791920688229</v>
      </c>
      <c r="Y353" s="27">
        <f t="shared" si="98"/>
        <v>31300.969151300003</v>
      </c>
      <c r="Z353" s="52">
        <f t="shared" si="94"/>
        <v>526386.89234621625</v>
      </c>
    </row>
    <row r="354" spans="14:26" ht="12" customHeight="1" x14ac:dyDescent="0.35">
      <c r="N354"/>
      <c r="O354"/>
      <c r="P354"/>
      <c r="Q354"/>
      <c r="R354"/>
      <c r="S354"/>
      <c r="T354" s="234">
        <f t="shared" si="95"/>
        <v>29</v>
      </c>
      <c r="U354" s="138">
        <v>345</v>
      </c>
      <c r="V354" s="139">
        <f t="shared" si="93"/>
        <v>345</v>
      </c>
      <c r="W354" s="27">
        <f t="shared" si="96"/>
        <v>526386.89234621625</v>
      </c>
      <c r="X354" s="27">
        <f t="shared" si="97"/>
        <v>3070.5902053529098</v>
      </c>
      <c r="Y354" s="27">
        <f t="shared" si="98"/>
        <v>31483.558138015916</v>
      </c>
      <c r="Z354" s="52">
        <f t="shared" si="94"/>
        <v>494903.33420820034</v>
      </c>
    </row>
    <row r="355" spans="14:26" ht="12" customHeight="1" x14ac:dyDescent="0.35">
      <c r="N355"/>
      <c r="O355"/>
      <c r="P355"/>
      <c r="Q355"/>
      <c r="R355"/>
      <c r="S355"/>
      <c r="T355" s="234">
        <f t="shared" si="95"/>
        <v>29</v>
      </c>
      <c r="U355" s="138">
        <v>346</v>
      </c>
      <c r="V355" s="139">
        <f t="shared" si="93"/>
        <v>346</v>
      </c>
      <c r="W355" s="27">
        <f t="shared" si="96"/>
        <v>494903.33420820034</v>
      </c>
      <c r="X355" s="27">
        <f t="shared" si="97"/>
        <v>2886.9361162144851</v>
      </c>
      <c r="Y355" s="27">
        <f t="shared" si="98"/>
        <v>31667.212227154341</v>
      </c>
      <c r="Z355" s="52">
        <f t="shared" si="94"/>
        <v>463236.12198104599</v>
      </c>
    </row>
    <row r="356" spans="14:26" ht="12" customHeight="1" x14ac:dyDescent="0.35">
      <c r="N356"/>
      <c r="O356"/>
      <c r="P356"/>
      <c r="Q356"/>
      <c r="R356"/>
      <c r="S356"/>
      <c r="T356" s="234">
        <f t="shared" si="95"/>
        <v>29</v>
      </c>
      <c r="U356" s="138">
        <v>347</v>
      </c>
      <c r="V356" s="139">
        <f t="shared" si="93"/>
        <v>347</v>
      </c>
      <c r="W356" s="27">
        <f t="shared" si="96"/>
        <v>463236.12198104599</v>
      </c>
      <c r="X356" s="27">
        <f t="shared" si="97"/>
        <v>2702.210711556083</v>
      </c>
      <c r="Y356" s="27">
        <f t="shared" si="98"/>
        <v>31851.937631812743</v>
      </c>
      <c r="Z356" s="52">
        <f t="shared" si="94"/>
        <v>431384.18434923323</v>
      </c>
    </row>
    <row r="357" spans="14:26" ht="12" customHeight="1" x14ac:dyDescent="0.35">
      <c r="N357"/>
      <c r="O357"/>
      <c r="P357"/>
      <c r="Q357"/>
      <c r="R357"/>
      <c r="S357"/>
      <c r="T357" s="234">
        <f t="shared" si="95"/>
        <v>29</v>
      </c>
      <c r="U357" s="138">
        <v>348</v>
      </c>
      <c r="V357" s="139">
        <f t="shared" si="93"/>
        <v>348</v>
      </c>
      <c r="W357" s="27">
        <f t="shared" si="96"/>
        <v>431384.18434923323</v>
      </c>
      <c r="X357" s="27">
        <f t="shared" si="97"/>
        <v>2516.4077420371759</v>
      </c>
      <c r="Y357" s="27">
        <f t="shared" si="98"/>
        <v>32037.74060133165</v>
      </c>
      <c r="Z357" s="52">
        <f t="shared" si="94"/>
        <v>399346.44374790159</v>
      </c>
    </row>
    <row r="358" spans="14:26" ht="12" customHeight="1" x14ac:dyDescent="0.35">
      <c r="N358"/>
      <c r="O358"/>
      <c r="P358"/>
      <c r="Q358"/>
      <c r="R358"/>
      <c r="S358"/>
      <c r="T358" s="234">
        <f t="shared" si="95"/>
        <v>30</v>
      </c>
      <c r="U358" s="138">
        <v>349</v>
      </c>
      <c r="V358" s="139">
        <f t="shared" si="93"/>
        <v>349</v>
      </c>
      <c r="W358" s="27">
        <f t="shared" si="96"/>
        <v>399346.44374790159</v>
      </c>
      <c r="X358" s="27">
        <f t="shared" si="97"/>
        <v>2329.520921862746</v>
      </c>
      <c r="Y358" s="27">
        <f t="shared" si="98"/>
        <v>32224.62742150608</v>
      </c>
      <c r="Z358" s="52">
        <f t="shared" si="94"/>
        <v>367121.81632639549</v>
      </c>
    </row>
    <row r="359" spans="14:26" ht="12" customHeight="1" x14ac:dyDescent="0.35">
      <c r="N359"/>
      <c r="O359"/>
      <c r="P359"/>
      <c r="Q359"/>
      <c r="R359"/>
      <c r="S359"/>
      <c r="T359" s="234">
        <f t="shared" si="95"/>
        <v>30</v>
      </c>
      <c r="U359" s="138">
        <v>350</v>
      </c>
      <c r="V359" s="139">
        <f t="shared" si="93"/>
        <v>350</v>
      </c>
      <c r="W359" s="27">
        <f t="shared" si="96"/>
        <v>367121.81632639549</v>
      </c>
      <c r="X359" s="27">
        <f t="shared" si="97"/>
        <v>2141.5439285706234</v>
      </c>
      <c r="Y359" s="27">
        <f t="shared" si="98"/>
        <v>32412.604414798203</v>
      </c>
      <c r="Z359" s="52">
        <f t="shared" si="94"/>
        <v>334709.21191159729</v>
      </c>
    </row>
    <row r="360" spans="14:26" ht="12" customHeight="1" x14ac:dyDescent="0.35">
      <c r="N360"/>
      <c r="O360"/>
      <c r="P360"/>
      <c r="Q360"/>
      <c r="R360"/>
      <c r="S360"/>
      <c r="T360" s="234">
        <f t="shared" si="95"/>
        <v>30</v>
      </c>
      <c r="U360" s="138">
        <v>351</v>
      </c>
      <c r="V360" s="139">
        <f t="shared" si="93"/>
        <v>351</v>
      </c>
      <c r="W360" s="27">
        <f t="shared" si="96"/>
        <v>334709.21191159729</v>
      </c>
      <c r="X360" s="27">
        <f t="shared" si="97"/>
        <v>1952.4704028176311</v>
      </c>
      <c r="Y360" s="27">
        <f t="shared" si="98"/>
        <v>32601.677940551195</v>
      </c>
      <c r="Z360" s="52">
        <f t="shared" si="94"/>
        <v>302107.5339710461</v>
      </c>
    </row>
    <row r="361" spans="14:26" ht="12" customHeight="1" x14ac:dyDescent="0.35">
      <c r="N361"/>
      <c r="O361"/>
      <c r="P361"/>
      <c r="Q361"/>
      <c r="R361"/>
      <c r="S361"/>
      <c r="T361" s="234">
        <f t="shared" si="95"/>
        <v>30</v>
      </c>
      <c r="U361" s="138">
        <v>352</v>
      </c>
      <c r="V361" s="139">
        <f t="shared" si="93"/>
        <v>352</v>
      </c>
      <c r="W361" s="27">
        <f t="shared" si="96"/>
        <v>302107.5339710461</v>
      </c>
      <c r="X361" s="27">
        <f t="shared" si="97"/>
        <v>1762.2939481644135</v>
      </c>
      <c r="Y361" s="27">
        <f t="shared" si="98"/>
        <v>32791.854395204413</v>
      </c>
      <c r="Z361" s="52">
        <f t="shared" si="94"/>
        <v>269315.6795758417</v>
      </c>
    </row>
    <row r="362" spans="14:26" ht="12" customHeight="1" x14ac:dyDescent="0.35">
      <c r="N362"/>
      <c r="O362"/>
      <c r="P362"/>
      <c r="Q362"/>
      <c r="R362"/>
      <c r="S362"/>
      <c r="T362" s="234">
        <f t="shared" si="95"/>
        <v>30</v>
      </c>
      <c r="U362" s="138">
        <v>353</v>
      </c>
      <c r="V362" s="139">
        <f t="shared" si="93"/>
        <v>353</v>
      </c>
      <c r="W362" s="27">
        <f t="shared" si="96"/>
        <v>269315.6795758417</v>
      </c>
      <c r="X362" s="27">
        <f t="shared" si="97"/>
        <v>1571.0081308590597</v>
      </c>
      <c r="Y362" s="27">
        <f t="shared" si="98"/>
        <v>32983.140212509767</v>
      </c>
      <c r="Z362" s="52">
        <f t="shared" si="94"/>
        <v>236332.53936333192</v>
      </c>
    </row>
    <row r="363" spans="14:26" ht="12" customHeight="1" x14ac:dyDescent="0.35">
      <c r="N363"/>
      <c r="O363"/>
      <c r="P363"/>
      <c r="Q363"/>
      <c r="R363"/>
      <c r="S363"/>
      <c r="T363" s="234">
        <f t="shared" si="95"/>
        <v>30</v>
      </c>
      <c r="U363" s="138">
        <v>354</v>
      </c>
      <c r="V363" s="139">
        <f t="shared" si="93"/>
        <v>354</v>
      </c>
      <c r="W363" s="27">
        <f t="shared" si="96"/>
        <v>236332.53936333192</v>
      </c>
      <c r="X363" s="27">
        <f t="shared" si="97"/>
        <v>1378.6064796194187</v>
      </c>
      <c r="Y363" s="27">
        <f t="shared" si="98"/>
        <v>33175.541863749408</v>
      </c>
      <c r="Z363" s="52">
        <f t="shared" si="94"/>
        <v>203156.9974995825</v>
      </c>
    </row>
    <row r="364" spans="14:26" ht="12" customHeight="1" x14ac:dyDescent="0.35">
      <c r="N364"/>
      <c r="O364"/>
      <c r="P364"/>
      <c r="Q364"/>
      <c r="R364"/>
      <c r="S364"/>
      <c r="T364" s="234">
        <f t="shared" si="95"/>
        <v>30</v>
      </c>
      <c r="U364" s="138">
        <v>355</v>
      </c>
      <c r="V364" s="139">
        <f t="shared" si="93"/>
        <v>355</v>
      </c>
      <c r="W364" s="27">
        <f t="shared" si="96"/>
        <v>203156.9974995825</v>
      </c>
      <c r="X364" s="27">
        <f t="shared" si="97"/>
        <v>1185.0824854142193</v>
      </c>
      <c r="Y364" s="27">
        <f t="shared" si="98"/>
        <v>33369.065857954607</v>
      </c>
      <c r="Z364" s="52">
        <f t="shared" si="94"/>
        <v>169787.93164162789</v>
      </c>
    </row>
    <row r="365" spans="14:26" ht="12" customHeight="1" x14ac:dyDescent="0.35">
      <c r="N365"/>
      <c r="O365"/>
      <c r="P365"/>
      <c r="Q365"/>
      <c r="R365"/>
      <c r="S365"/>
      <c r="T365" s="234">
        <f t="shared" si="95"/>
        <v>30</v>
      </c>
      <c r="U365" s="138">
        <v>356</v>
      </c>
      <c r="V365" s="139">
        <f t="shared" si="93"/>
        <v>356</v>
      </c>
      <c r="W365" s="27">
        <f t="shared" si="96"/>
        <v>169787.93164162789</v>
      </c>
      <c r="X365" s="27">
        <f t="shared" si="97"/>
        <v>990.42960124280944</v>
      </c>
      <c r="Y365" s="27">
        <f t="shared" si="98"/>
        <v>33563.718742126017</v>
      </c>
      <c r="Z365" s="52">
        <f t="shared" si="94"/>
        <v>136224.21289950187</v>
      </c>
    </row>
    <row r="366" spans="14:26" ht="12" customHeight="1" x14ac:dyDescent="0.35">
      <c r="N366"/>
      <c r="O366"/>
      <c r="P366"/>
      <c r="Q366"/>
      <c r="R366"/>
      <c r="S366"/>
      <c r="T366" s="234">
        <f t="shared" si="95"/>
        <v>30</v>
      </c>
      <c r="U366" s="138">
        <v>357</v>
      </c>
      <c r="V366" s="139">
        <f t="shared" si="93"/>
        <v>357</v>
      </c>
      <c r="W366" s="27">
        <f t="shared" si="96"/>
        <v>136224.21289950187</v>
      </c>
      <c r="X366" s="27">
        <f t="shared" si="97"/>
        <v>794.6412419137414</v>
      </c>
      <c r="Y366" s="27">
        <f t="shared" si="98"/>
        <v>33759.507101455085</v>
      </c>
      <c r="Z366" s="52">
        <f t="shared" si="94"/>
        <v>102464.70579804678</v>
      </c>
    </row>
    <row r="367" spans="14:26" ht="12" customHeight="1" x14ac:dyDescent="0.35">
      <c r="N367"/>
      <c r="O367"/>
      <c r="P367"/>
      <c r="Q367"/>
      <c r="R367"/>
      <c r="S367"/>
      <c r="T367" s="234">
        <f t="shared" si="95"/>
        <v>30</v>
      </c>
      <c r="U367" s="138">
        <v>358</v>
      </c>
      <c r="V367" s="139">
        <f t="shared" si="93"/>
        <v>358</v>
      </c>
      <c r="W367" s="27">
        <f t="shared" si="96"/>
        <v>102464.70579804678</v>
      </c>
      <c r="X367" s="27">
        <f t="shared" si="97"/>
        <v>597.71078382191627</v>
      </c>
      <c r="Y367" s="27">
        <f t="shared" si="98"/>
        <v>33956.43755954691</v>
      </c>
      <c r="Z367" s="52">
        <f t="shared" si="94"/>
        <v>68508.268238499877</v>
      </c>
    </row>
    <row r="368" spans="14:26" ht="12" customHeight="1" x14ac:dyDescent="0.35">
      <c r="N368"/>
      <c r="O368"/>
      <c r="P368"/>
      <c r="Q368"/>
      <c r="R368"/>
      <c r="S368"/>
      <c r="T368" s="234">
        <f t="shared" si="95"/>
        <v>30</v>
      </c>
      <c r="U368" s="138">
        <v>359</v>
      </c>
      <c r="V368" s="139">
        <f t="shared" si="93"/>
        <v>359</v>
      </c>
      <c r="W368" s="27">
        <f t="shared" si="96"/>
        <v>68508.268238499877</v>
      </c>
      <c r="X368" s="27">
        <f t="shared" si="97"/>
        <v>399.63156472456467</v>
      </c>
      <c r="Y368" s="27">
        <f t="shared" si="98"/>
        <v>34154.516778644262</v>
      </c>
      <c r="Z368" s="52">
        <f t="shared" si="94"/>
        <v>34353.751459855615</v>
      </c>
    </row>
    <row r="369" spans="14:26" ht="12" customHeight="1" x14ac:dyDescent="0.35">
      <c r="N369"/>
      <c r="O369"/>
      <c r="P369"/>
      <c r="Q369"/>
      <c r="R369"/>
      <c r="S369"/>
      <c r="T369" s="234">
        <f t="shared" si="95"/>
        <v>30</v>
      </c>
      <c r="U369" s="140">
        <v>360</v>
      </c>
      <c r="V369" s="141">
        <f t="shared" si="93"/>
        <v>360</v>
      </c>
      <c r="W369" s="34">
        <f t="shared" si="96"/>
        <v>34353.751459855615</v>
      </c>
      <c r="X369" s="34">
        <f t="shared" si="97"/>
        <v>200.39688351580844</v>
      </c>
      <c r="Y369" s="34">
        <f t="shared" si="98"/>
        <v>34353.751459853018</v>
      </c>
      <c r="Z369" s="53">
        <f t="shared" si="94"/>
        <v>2.597516868263483E-9</v>
      </c>
    </row>
    <row r="370" spans="14:26" ht="14.5" x14ac:dyDescent="0.35">
      <c r="N370"/>
      <c r="O370"/>
      <c r="P370"/>
      <c r="Q370"/>
      <c r="R370"/>
      <c r="S370"/>
      <c r="T370"/>
      <c r="U370" s="139"/>
      <c r="V370" s="139"/>
      <c r="W370" s="27"/>
      <c r="X370" s="27"/>
      <c r="Y370" s="27"/>
      <c r="Z370" s="143"/>
    </row>
    <row r="371" spans="14:26" ht="14.5" x14ac:dyDescent="0.35">
      <c r="N371"/>
      <c r="O371"/>
      <c r="P371"/>
      <c r="Q371"/>
      <c r="R371"/>
      <c r="S371"/>
      <c r="T371"/>
      <c r="U371" s="139"/>
      <c r="V371" s="139"/>
      <c r="W371" s="27"/>
      <c r="X371" s="27"/>
      <c r="Y371" s="27"/>
      <c r="Z371" s="143"/>
    </row>
    <row r="372" spans="14:26" ht="14.5" x14ac:dyDescent="0.35">
      <c r="N372"/>
      <c r="O372"/>
      <c r="P372"/>
      <c r="Q372"/>
      <c r="R372"/>
      <c r="S372"/>
      <c r="T372"/>
      <c r="U372" s="139"/>
      <c r="V372" s="139"/>
      <c r="W372" s="27"/>
      <c r="X372" s="27"/>
      <c r="Y372" s="27"/>
      <c r="Z372" s="143"/>
    </row>
    <row r="373" spans="14:26" ht="14.5" x14ac:dyDescent="0.35">
      <c r="N373"/>
      <c r="O373"/>
      <c r="P373"/>
      <c r="Q373"/>
      <c r="R373"/>
      <c r="S373"/>
      <c r="T373"/>
      <c r="U373" s="139"/>
      <c r="V373" s="139"/>
      <c r="W373" s="27"/>
      <c r="X373" s="27"/>
      <c r="Y373" s="27"/>
      <c r="Z373" s="143"/>
    </row>
    <row r="374" spans="14:26" ht="14.5" x14ac:dyDescent="0.35">
      <c r="N374"/>
      <c r="O374"/>
      <c r="P374"/>
      <c r="Q374"/>
      <c r="R374"/>
      <c r="S374"/>
      <c r="T374"/>
      <c r="U374" s="139"/>
      <c r="V374" s="139"/>
      <c r="W374" s="27"/>
      <c r="X374" s="27"/>
      <c r="Y374" s="27"/>
      <c r="Z374" s="143"/>
    </row>
    <row r="375" spans="14:26" ht="14.5" x14ac:dyDescent="0.35">
      <c r="N375"/>
      <c r="O375"/>
      <c r="P375"/>
      <c r="Q375"/>
      <c r="R375"/>
      <c r="S375"/>
      <c r="T375"/>
      <c r="U375" s="139"/>
      <c r="V375" s="139"/>
      <c r="W375" s="27"/>
      <c r="X375" s="27"/>
      <c r="Y375" s="27"/>
      <c r="Z375" s="143"/>
    </row>
    <row r="376" spans="14:26" ht="14.5" x14ac:dyDescent="0.35">
      <c r="N376"/>
      <c r="O376"/>
      <c r="P376"/>
      <c r="Q376"/>
      <c r="R376"/>
      <c r="S376"/>
      <c r="T376"/>
      <c r="U376" s="139"/>
      <c r="V376" s="139"/>
      <c r="W376" s="27"/>
      <c r="X376" s="27"/>
      <c r="Y376" s="27"/>
      <c r="Z376" s="143"/>
    </row>
    <row r="377" spans="14:26" ht="14.5" x14ac:dyDescent="0.35">
      <c r="N377"/>
      <c r="O377"/>
      <c r="P377"/>
      <c r="Q377"/>
      <c r="R377"/>
      <c r="S377"/>
      <c r="T377"/>
      <c r="U377" s="139"/>
      <c r="V377" s="139"/>
      <c r="W377" s="27"/>
      <c r="X377" s="27"/>
      <c r="Y377" s="27"/>
      <c r="Z377" s="143"/>
    </row>
    <row r="378" spans="14:26" ht="14.5" x14ac:dyDescent="0.35">
      <c r="N378"/>
      <c r="O378"/>
      <c r="P378"/>
      <c r="Q378"/>
      <c r="R378"/>
      <c r="S378"/>
      <c r="T378"/>
      <c r="U378" s="139"/>
      <c r="V378" s="139"/>
      <c r="W378" s="27"/>
      <c r="X378" s="27"/>
      <c r="Y378" s="27"/>
      <c r="Z378" s="143"/>
    </row>
    <row r="379" spans="14:26" ht="14.5" x14ac:dyDescent="0.35">
      <c r="N379"/>
      <c r="O379"/>
      <c r="P379"/>
      <c r="Q379"/>
      <c r="R379"/>
      <c r="S379"/>
      <c r="T379"/>
      <c r="U379" s="139"/>
      <c r="V379" s="139"/>
      <c r="W379" s="27"/>
      <c r="X379" s="27"/>
      <c r="Y379" s="27"/>
      <c r="Z379" s="143"/>
    </row>
    <row r="380" spans="14:26" ht="14.5" x14ac:dyDescent="0.35">
      <c r="N380"/>
      <c r="O380"/>
      <c r="P380"/>
      <c r="Q380"/>
      <c r="R380"/>
      <c r="S380"/>
      <c r="T380"/>
      <c r="U380" s="139"/>
      <c r="V380" s="139"/>
      <c r="W380" s="27"/>
      <c r="X380" s="27"/>
      <c r="Y380" s="27"/>
      <c r="Z380" s="143"/>
    </row>
    <row r="381" spans="14:26" ht="14.5" x14ac:dyDescent="0.35">
      <c r="N381"/>
      <c r="O381"/>
      <c r="P381"/>
      <c r="Q381"/>
      <c r="R381"/>
      <c r="S381"/>
      <c r="T381"/>
      <c r="U381" s="139"/>
      <c r="V381" s="139"/>
      <c r="W381" s="27"/>
      <c r="X381" s="27"/>
      <c r="Y381" s="27"/>
      <c r="Z381" s="143"/>
    </row>
    <row r="382" spans="14:26" ht="14.5" x14ac:dyDescent="0.35">
      <c r="N382"/>
      <c r="O382"/>
      <c r="P382"/>
      <c r="Q382"/>
      <c r="R382"/>
      <c r="S382"/>
      <c r="T382"/>
      <c r="U382" s="139"/>
      <c r="V382" s="139"/>
      <c r="W382" s="27"/>
      <c r="X382" s="27"/>
      <c r="Y382" s="27"/>
      <c r="Z382" s="143"/>
    </row>
    <row r="383" spans="14:26" ht="14.5" x14ac:dyDescent="0.35">
      <c r="N383"/>
      <c r="O383"/>
      <c r="P383"/>
      <c r="Q383"/>
      <c r="R383"/>
      <c r="S383"/>
      <c r="T383"/>
      <c r="U383" s="139"/>
      <c r="V383" s="139"/>
      <c r="W383" s="27"/>
      <c r="X383" s="27"/>
      <c r="Y383" s="27"/>
      <c r="Z383" s="143"/>
    </row>
    <row r="384" spans="14:26" ht="14.5" x14ac:dyDescent="0.35">
      <c r="N384"/>
      <c r="O384"/>
      <c r="P384"/>
      <c r="Q384"/>
      <c r="R384"/>
      <c r="S384"/>
      <c r="T384"/>
      <c r="U384" s="139"/>
      <c r="V384" s="139"/>
      <c r="W384" s="27"/>
      <c r="X384" s="27"/>
      <c r="Y384" s="27"/>
      <c r="Z384" s="143"/>
    </row>
    <row r="385" spans="14:26" ht="14.5" x14ac:dyDescent="0.35">
      <c r="N385"/>
      <c r="O385"/>
      <c r="P385"/>
      <c r="Q385"/>
      <c r="R385"/>
      <c r="S385"/>
      <c r="T385"/>
      <c r="U385" s="139"/>
      <c r="V385" s="139"/>
      <c r="W385" s="27"/>
      <c r="X385" s="27"/>
      <c r="Y385" s="27"/>
      <c r="Z385" s="143"/>
    </row>
    <row r="386" spans="14:26" ht="14.5" x14ac:dyDescent="0.35">
      <c r="N386"/>
      <c r="O386"/>
      <c r="P386"/>
      <c r="Q386"/>
      <c r="R386"/>
      <c r="S386"/>
      <c r="T386"/>
      <c r="U386" s="139"/>
      <c r="V386" s="139"/>
      <c r="W386" s="27"/>
      <c r="X386" s="27"/>
      <c r="Y386" s="27"/>
      <c r="Z386" s="143"/>
    </row>
    <row r="387" spans="14:26" ht="14.5" x14ac:dyDescent="0.35">
      <c r="N387"/>
      <c r="O387"/>
      <c r="P387"/>
      <c r="Q387"/>
      <c r="R387"/>
      <c r="S387"/>
      <c r="T387"/>
      <c r="U387"/>
      <c r="V387"/>
      <c r="W387"/>
      <c r="X387"/>
    </row>
    <row r="388" spans="14:26" ht="14.5" x14ac:dyDescent="0.35">
      <c r="N388"/>
      <c r="O388"/>
      <c r="P388"/>
      <c r="Q388"/>
      <c r="R388"/>
      <c r="S388"/>
      <c r="T388"/>
      <c r="U388"/>
      <c r="V388"/>
      <c r="W388"/>
      <c r="X388"/>
    </row>
    <row r="389" spans="14:26" ht="14.5" x14ac:dyDescent="0.35">
      <c r="N389"/>
      <c r="O389"/>
      <c r="P389"/>
      <c r="Q389"/>
      <c r="R389"/>
      <c r="S389"/>
      <c r="T389"/>
      <c r="U389"/>
      <c r="V389"/>
      <c r="W389"/>
      <c r="X389"/>
    </row>
    <row r="390" spans="14:26" ht="14.5" x14ac:dyDescent="0.35">
      <c r="N390"/>
      <c r="O390"/>
      <c r="P390"/>
      <c r="Q390"/>
      <c r="R390"/>
      <c r="S390"/>
      <c r="T390"/>
      <c r="U390"/>
      <c r="V390"/>
      <c r="W390"/>
      <c r="X390"/>
    </row>
    <row r="391" spans="14:26" ht="14.5" x14ac:dyDescent="0.35">
      <c r="N391"/>
      <c r="O391"/>
      <c r="P391"/>
      <c r="Q391"/>
      <c r="R391"/>
      <c r="S391"/>
      <c r="T391"/>
      <c r="U391"/>
      <c r="V391"/>
      <c r="W391"/>
      <c r="X391"/>
    </row>
    <row r="392" spans="14:26" ht="14.5" x14ac:dyDescent="0.35">
      <c r="N392"/>
      <c r="O392"/>
      <c r="P392"/>
      <c r="Q392"/>
      <c r="R392"/>
      <c r="S392"/>
      <c r="T392"/>
      <c r="U392"/>
      <c r="V392"/>
      <c r="W392"/>
      <c r="X392"/>
    </row>
    <row r="393" spans="14:26" ht="14.5" x14ac:dyDescent="0.35">
      <c r="N393"/>
      <c r="O393"/>
      <c r="P393"/>
      <c r="Q393"/>
      <c r="R393"/>
      <c r="S393"/>
      <c r="T393"/>
      <c r="U393"/>
      <c r="V393"/>
      <c r="W393"/>
      <c r="X393"/>
    </row>
    <row r="394" spans="14:26" ht="14.5" x14ac:dyDescent="0.35">
      <c r="N394"/>
      <c r="O394"/>
      <c r="P394"/>
      <c r="Q394"/>
      <c r="R394"/>
      <c r="S394"/>
      <c r="T394"/>
      <c r="U394"/>
      <c r="V394"/>
      <c r="W394"/>
      <c r="X394"/>
    </row>
    <row r="395" spans="14:26" ht="14.5" x14ac:dyDescent="0.35">
      <c r="N395"/>
      <c r="O395"/>
      <c r="P395"/>
      <c r="Q395"/>
      <c r="R395"/>
      <c r="S395"/>
      <c r="T395"/>
      <c r="U395"/>
      <c r="V395"/>
      <c r="W395"/>
      <c r="X395"/>
    </row>
    <row r="396" spans="14:26" ht="14.5" x14ac:dyDescent="0.35">
      <c r="N396"/>
      <c r="O396"/>
      <c r="P396"/>
      <c r="Q396"/>
      <c r="R396"/>
      <c r="S396"/>
      <c r="T396"/>
      <c r="U396"/>
      <c r="V396"/>
      <c r="W396"/>
      <c r="X396"/>
    </row>
    <row r="397" spans="14:26" ht="14.5" x14ac:dyDescent="0.35">
      <c r="N397"/>
      <c r="O397"/>
      <c r="P397"/>
      <c r="Q397"/>
      <c r="R397"/>
      <c r="S397"/>
      <c r="T397"/>
      <c r="U397"/>
      <c r="V397"/>
      <c r="W397"/>
      <c r="X397"/>
    </row>
    <row r="398" spans="14:26" ht="14.5" x14ac:dyDescent="0.35">
      <c r="N398"/>
      <c r="O398"/>
      <c r="P398"/>
      <c r="Q398"/>
      <c r="R398"/>
      <c r="S398"/>
      <c r="T398"/>
      <c r="U398"/>
      <c r="V398"/>
      <c r="W398"/>
      <c r="X398"/>
    </row>
    <row r="399" spans="14:26" ht="14.5" x14ac:dyDescent="0.35">
      <c r="N399"/>
      <c r="O399"/>
      <c r="P399"/>
      <c r="Q399"/>
      <c r="R399"/>
      <c r="S399"/>
      <c r="T399"/>
      <c r="U399"/>
      <c r="V399"/>
      <c r="W399"/>
      <c r="X399"/>
    </row>
    <row r="400" spans="14:26" ht="14.5" x14ac:dyDescent="0.35">
      <c r="N400"/>
      <c r="O400"/>
      <c r="P400"/>
      <c r="Q400"/>
      <c r="R400"/>
      <c r="S400"/>
      <c r="T400"/>
      <c r="U400"/>
      <c r="V400"/>
      <c r="W400"/>
      <c r="X400"/>
    </row>
    <row r="401" spans="14:24" ht="14.5" x14ac:dyDescent="0.35">
      <c r="N401"/>
      <c r="O401"/>
      <c r="P401"/>
      <c r="Q401"/>
      <c r="R401"/>
      <c r="S401"/>
      <c r="T401"/>
      <c r="U401"/>
      <c r="V401"/>
      <c r="W401"/>
      <c r="X401"/>
    </row>
    <row r="402" spans="14:24" ht="14.5" x14ac:dyDescent="0.35">
      <c r="N402"/>
      <c r="O402"/>
      <c r="P402"/>
      <c r="Q402"/>
      <c r="R402"/>
      <c r="S402"/>
      <c r="T402"/>
      <c r="U402"/>
      <c r="V402"/>
      <c r="W402"/>
      <c r="X402"/>
    </row>
    <row r="403" spans="14:24" ht="14.5" x14ac:dyDescent="0.35">
      <c r="N403"/>
      <c r="O403"/>
      <c r="P403"/>
      <c r="Q403"/>
      <c r="R403"/>
      <c r="S403"/>
      <c r="T403"/>
      <c r="U403"/>
      <c r="V403"/>
      <c r="W403"/>
      <c r="X403"/>
    </row>
    <row r="404" spans="14:24" ht="14.5" x14ac:dyDescent="0.35">
      <c r="N404"/>
      <c r="O404"/>
      <c r="P404"/>
      <c r="Q404"/>
      <c r="R404"/>
      <c r="S404"/>
      <c r="T404"/>
      <c r="U404"/>
      <c r="V404"/>
      <c r="W404"/>
      <c r="X404"/>
    </row>
    <row r="405" spans="14:24" ht="14.5" x14ac:dyDescent="0.35">
      <c r="N405"/>
      <c r="O405"/>
      <c r="P405"/>
      <c r="Q405"/>
      <c r="R405"/>
      <c r="S405"/>
      <c r="T405"/>
      <c r="U405"/>
      <c r="V405"/>
      <c r="W405"/>
      <c r="X405"/>
    </row>
    <row r="406" spans="14:24" ht="14.5" x14ac:dyDescent="0.35">
      <c r="N406"/>
      <c r="O406"/>
      <c r="P406"/>
      <c r="Q406"/>
      <c r="R406"/>
      <c r="S406"/>
      <c r="T406"/>
      <c r="U406"/>
      <c r="V406"/>
      <c r="W406"/>
      <c r="X406"/>
    </row>
  </sheetData>
  <mergeCells count="19">
    <mergeCell ref="A112:A125"/>
    <mergeCell ref="A126:A135"/>
    <mergeCell ref="C132:C135"/>
    <mergeCell ref="G132:I132"/>
    <mergeCell ref="G133:I133"/>
    <mergeCell ref="C137:K144"/>
    <mergeCell ref="E40:H40"/>
    <mergeCell ref="E54:F54"/>
    <mergeCell ref="C77:K78"/>
    <mergeCell ref="B81:L81"/>
    <mergeCell ref="E83:F83"/>
    <mergeCell ref="G83:H83"/>
    <mergeCell ref="I83:J83"/>
    <mergeCell ref="G30:H30"/>
    <mergeCell ref="D21:E21"/>
    <mergeCell ref="D22:E22"/>
    <mergeCell ref="D23:E23"/>
    <mergeCell ref="D24:E24"/>
    <mergeCell ref="E30:F3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E28A9-3ED5-48CB-90C2-DC30F3825637}">
  <dimension ref="A2:Z406"/>
  <sheetViews>
    <sheetView topLeftCell="A67" workbookViewId="0">
      <selection activeCell="A81" sqref="A81"/>
    </sheetView>
  </sheetViews>
  <sheetFormatPr defaultColWidth="9" defaultRowHeight="12" outlineLevelRow="1" outlineLevelCol="1" x14ac:dyDescent="0.3"/>
  <cols>
    <col min="1" max="1" width="3.7265625" style="1" customWidth="1"/>
    <col min="2" max="2" width="1.08984375" style="1" customWidth="1"/>
    <col min="3" max="3" width="28.81640625" style="1" customWidth="1"/>
    <col min="4" max="4" width="11.81640625" style="1" hidden="1" customWidth="1" outlineLevel="1"/>
    <col min="5" max="5" width="10.36328125" style="1" customWidth="1" collapsed="1"/>
    <col min="6" max="6" width="9.54296875" style="1" customWidth="1"/>
    <col min="7" max="7" width="8.54296875" style="1" customWidth="1"/>
    <col min="8" max="8" width="9.54296875" style="1" customWidth="1"/>
    <col min="9" max="9" width="8.54296875" style="1" customWidth="1"/>
    <col min="10" max="10" width="10.26953125" style="1" customWidth="1"/>
    <col min="11" max="11" width="11" style="1" customWidth="1" outlineLevel="1"/>
    <col min="12" max="12" width="1.7265625" style="1" customWidth="1"/>
    <col min="13" max="13" width="3.54296875" style="1" customWidth="1"/>
    <col min="14" max="14" width="9" style="1"/>
    <col min="15" max="15" width="9.08984375" style="1" bestFit="1" customWidth="1"/>
    <col min="16" max="16" width="9" style="1"/>
    <col min="17" max="17" width="12.26953125" style="1" customWidth="1"/>
    <col min="18" max="18" width="9" style="1"/>
    <col min="19" max="19" width="10.7265625" style="1" customWidth="1"/>
    <col min="20" max="20" width="9" style="1"/>
    <col min="21" max="21" width="10.26953125" style="1" customWidth="1"/>
    <col min="22" max="23" width="9" style="1"/>
    <col min="24" max="24" width="10.54296875" style="1" customWidth="1"/>
    <col min="25" max="25" width="9" style="1"/>
    <col min="26" max="26" width="12.54296875" style="1" customWidth="1"/>
    <col min="27" max="16384" width="9" style="1"/>
  </cols>
  <sheetData>
    <row r="2" spans="3:26" x14ac:dyDescent="0.3">
      <c r="C2" s="24" t="s">
        <v>30</v>
      </c>
    </row>
    <row r="3" spans="3:26" x14ac:dyDescent="0.3">
      <c r="C3" s="208" t="s">
        <v>179</v>
      </c>
      <c r="D3" s="209">
        <v>6</v>
      </c>
    </row>
    <row r="4" spans="3:26" x14ac:dyDescent="0.3">
      <c r="C4" s="25" t="s">
        <v>24</v>
      </c>
      <c r="D4" s="3">
        <v>6700000</v>
      </c>
      <c r="G4" s="25" t="s">
        <v>81</v>
      </c>
      <c r="H4" s="5">
        <v>0.15</v>
      </c>
    </row>
    <row r="5" spans="3:26" x14ac:dyDescent="0.3">
      <c r="C5" s="25" t="s">
        <v>63</v>
      </c>
      <c r="D5" s="27">
        <f>D150</f>
        <v>225000</v>
      </c>
    </row>
    <row r="6" spans="3:26" x14ac:dyDescent="0.3">
      <c r="C6" s="25" t="s">
        <v>25</v>
      </c>
      <c r="D6" s="9">
        <v>0.75</v>
      </c>
      <c r="E6" s="27">
        <f>D6*(D4+D5)</f>
        <v>5193750</v>
      </c>
      <c r="G6" s="4"/>
    </row>
    <row r="7" spans="3:26" x14ac:dyDescent="0.3">
      <c r="C7" s="25" t="s">
        <v>39</v>
      </c>
      <c r="D7" s="9"/>
      <c r="E7" s="27">
        <f>D4+D5-E6</f>
        <v>1731250</v>
      </c>
      <c r="F7" s="6"/>
    </row>
    <row r="8" spans="3:26" x14ac:dyDescent="0.3">
      <c r="C8" s="25" t="s">
        <v>40</v>
      </c>
      <c r="D8" s="5">
        <v>0.01</v>
      </c>
      <c r="E8" s="27">
        <f>D8*E6</f>
        <v>51937.5</v>
      </c>
      <c r="N8" s="29" t="s">
        <v>193</v>
      </c>
      <c r="O8" s="25"/>
      <c r="P8" s="25"/>
      <c r="Q8" s="25"/>
      <c r="R8" s="25"/>
      <c r="S8" s="25"/>
      <c r="U8" s="29" t="s">
        <v>194</v>
      </c>
      <c r="V8" s="25"/>
      <c r="W8" s="25"/>
      <c r="X8" s="25"/>
      <c r="Y8" s="25"/>
      <c r="Z8" s="25"/>
    </row>
    <row r="9" spans="3:26" ht="24" x14ac:dyDescent="0.3">
      <c r="C9" s="25" t="s">
        <v>42</v>
      </c>
      <c r="D9" s="23">
        <v>30</v>
      </c>
      <c r="E9" s="142">
        <f>D9*12</f>
        <v>360</v>
      </c>
      <c r="N9" s="30" t="s">
        <v>50</v>
      </c>
      <c r="O9" s="31" t="s">
        <v>45</v>
      </c>
      <c r="P9" s="31" t="s">
        <v>46</v>
      </c>
      <c r="Q9" s="32" t="s">
        <v>47</v>
      </c>
      <c r="R9" s="32" t="s">
        <v>48</v>
      </c>
      <c r="S9" s="33" t="s">
        <v>49</v>
      </c>
      <c r="T9" s="234" t="s">
        <v>192</v>
      </c>
      <c r="U9" s="30" t="s">
        <v>92</v>
      </c>
      <c r="V9" s="31" t="s">
        <v>45</v>
      </c>
      <c r="W9" s="31" t="s">
        <v>46</v>
      </c>
      <c r="X9" s="32" t="s">
        <v>47</v>
      </c>
      <c r="Y9" s="32" t="s">
        <v>48</v>
      </c>
      <c r="Z9" s="33" t="s">
        <v>49</v>
      </c>
    </row>
    <row r="10" spans="3:26" x14ac:dyDescent="0.3">
      <c r="C10" s="25" t="s">
        <v>43</v>
      </c>
      <c r="D10" s="5">
        <v>7.0000000000000007E-2</v>
      </c>
      <c r="E10" s="4">
        <f>D10/12</f>
        <v>5.8333333333333336E-3</v>
      </c>
      <c r="F10" s="6"/>
      <c r="G10" s="6"/>
      <c r="H10" s="6"/>
      <c r="K10" s="6"/>
      <c r="M10" s="27"/>
      <c r="N10" s="138">
        <v>1</v>
      </c>
      <c r="O10" s="139">
        <f t="shared" ref="O10:O39" si="0">N10</f>
        <v>1</v>
      </c>
      <c r="P10" s="27">
        <f>$E$6</f>
        <v>5193750</v>
      </c>
      <c r="Q10" s="27">
        <f>SUMIF($T$10:$T$369,O10,$X$10:$X$369)</f>
        <v>361891.15711141517</v>
      </c>
      <c r="R10" s="27">
        <f>SUMIF($T$10:$T$369,O10,$Y$10:$Y$369)</f>
        <v>52758.623009010706</v>
      </c>
      <c r="S10" s="232">
        <f t="shared" ref="S10:S39" si="1">P10-R10</f>
        <v>5140991.3769909889</v>
      </c>
      <c r="T10" s="234">
        <f>ROUNDUP(U10/12,0)</f>
        <v>1</v>
      </c>
      <c r="U10" s="138">
        <v>1</v>
      </c>
      <c r="V10" s="139">
        <f t="shared" ref="V10:V73" si="2">U10</f>
        <v>1</v>
      </c>
      <c r="W10" s="27">
        <f>$E$6</f>
        <v>5193750</v>
      </c>
      <c r="X10" s="27">
        <f>IF(ROUND(W10,0)=0,0,$D$11/12-Y10)</f>
        <v>30296.875</v>
      </c>
      <c r="Y10" s="27">
        <f>IFERROR(-PPMT($E$10,V10,$E$9,$E$6),0)</f>
        <v>4257.2733433688254</v>
      </c>
      <c r="Z10" s="52">
        <f t="shared" ref="Z10:Z73" si="3">W10-Y10</f>
        <v>5189492.7266566316</v>
      </c>
    </row>
    <row r="11" spans="3:26" x14ac:dyDescent="0.3">
      <c r="C11" s="25" t="s">
        <v>44</v>
      </c>
      <c r="D11" s="6">
        <f>-PMT(E10,E9,E6)*12</f>
        <v>414649.78012042592</v>
      </c>
      <c r="E11" s="6"/>
      <c r="F11" s="6"/>
      <c r="G11" s="6"/>
      <c r="H11" s="6"/>
      <c r="K11" s="6"/>
      <c r="M11" s="27"/>
      <c r="N11" s="138">
        <v>2</v>
      </c>
      <c r="O11" s="139">
        <f t="shared" si="0"/>
        <v>2</v>
      </c>
      <c r="P11" s="27">
        <f t="shared" ref="P11:P39" si="4">S10</f>
        <v>5140991.3769909889</v>
      </c>
      <c r="Q11" s="27">
        <f t="shared" ref="Q11:Q39" si="5">SUMIF($T$10:$T$369,O11,$X$10:$X$369)</f>
        <v>358077.23198823014</v>
      </c>
      <c r="R11" s="27">
        <f t="shared" ref="R11:R39" si="6">SUMIF($T$10:$T$369,O11,$Y$10:$Y$369)</f>
        <v>56572.548132195741</v>
      </c>
      <c r="S11" s="232">
        <f t="shared" si="1"/>
        <v>5084418.8288587928</v>
      </c>
      <c r="T11" s="234">
        <f t="shared" ref="T11:T74" si="7">ROUNDUP(U11/12,0)</f>
        <v>1</v>
      </c>
      <c r="U11" s="138">
        <v>2</v>
      </c>
      <c r="V11" s="139">
        <f t="shared" si="2"/>
        <v>2</v>
      </c>
      <c r="W11" s="27">
        <f t="shared" ref="W11:W74" si="8">Z10</f>
        <v>5189492.7266566316</v>
      </c>
      <c r="X11" s="27">
        <f t="shared" ref="X11:X74" si="9">IF(ROUND(W11,0)=0,0,$D$11/12-Y11)</f>
        <v>30272.040905497019</v>
      </c>
      <c r="Y11" s="27">
        <f t="shared" ref="Y11:Y74" si="10">IFERROR(-PPMT($E$10,V11,$E$9,$E$6),0)</f>
        <v>4282.1074378718085</v>
      </c>
      <c r="Z11" s="52">
        <f t="shared" si="3"/>
        <v>5185210.6192187602</v>
      </c>
    </row>
    <row r="12" spans="3:26" x14ac:dyDescent="0.3">
      <c r="C12" s="25" t="s">
        <v>56</v>
      </c>
      <c r="D12" s="23">
        <v>7</v>
      </c>
      <c r="E12" s="6"/>
      <c r="F12" s="6"/>
      <c r="G12" s="6"/>
      <c r="H12" s="6"/>
      <c r="K12" s="6"/>
      <c r="M12" s="27"/>
      <c r="N12" s="138">
        <v>3</v>
      </c>
      <c r="O12" s="139">
        <f t="shared" si="0"/>
        <v>3</v>
      </c>
      <c r="P12" s="27">
        <f t="shared" si="4"/>
        <v>5084418.8288587928</v>
      </c>
      <c r="Q12" s="27">
        <f t="shared" si="5"/>
        <v>353987.59790951037</v>
      </c>
      <c r="R12" s="27">
        <f t="shared" si="6"/>
        <v>60662.18221091546</v>
      </c>
      <c r="S12" s="232">
        <f t="shared" si="1"/>
        <v>5023756.6466478771</v>
      </c>
      <c r="T12" s="234">
        <f t="shared" si="7"/>
        <v>1</v>
      </c>
      <c r="U12" s="138">
        <v>3</v>
      </c>
      <c r="V12" s="139">
        <f t="shared" si="2"/>
        <v>3</v>
      </c>
      <c r="W12" s="27">
        <f t="shared" si="8"/>
        <v>5185210.6192187602</v>
      </c>
      <c r="X12" s="27">
        <f t="shared" si="9"/>
        <v>30247.061945442765</v>
      </c>
      <c r="Y12" s="27">
        <f t="shared" si="10"/>
        <v>4307.0863979260612</v>
      </c>
      <c r="Z12" s="52">
        <f t="shared" si="3"/>
        <v>5180903.5328208338</v>
      </c>
    </row>
    <row r="13" spans="3:26" x14ac:dyDescent="0.3">
      <c r="C13" s="25" t="s">
        <v>59</v>
      </c>
      <c r="D13" s="5">
        <v>0.21</v>
      </c>
      <c r="E13" s="6"/>
      <c r="K13" s="6"/>
      <c r="M13" s="27"/>
      <c r="N13" s="138">
        <v>4</v>
      </c>
      <c r="O13" s="139">
        <f t="shared" si="0"/>
        <v>4</v>
      </c>
      <c r="P13" s="27">
        <f t="shared" si="4"/>
        <v>5023756.6466478771</v>
      </c>
      <c r="Q13" s="27">
        <f t="shared" si="5"/>
        <v>349602.32385256764</v>
      </c>
      <c r="R13" s="27">
        <f t="shared" si="6"/>
        <v>65047.45626785823</v>
      </c>
      <c r="S13" s="232">
        <f t="shared" si="1"/>
        <v>4958709.1903800191</v>
      </c>
      <c r="T13" s="234">
        <f t="shared" si="7"/>
        <v>1</v>
      </c>
      <c r="U13" s="138">
        <v>4</v>
      </c>
      <c r="V13" s="139">
        <f t="shared" si="2"/>
        <v>4</v>
      </c>
      <c r="W13" s="27">
        <f t="shared" si="8"/>
        <v>5180903.5328208338</v>
      </c>
      <c r="X13" s="27">
        <f t="shared" si="9"/>
        <v>30221.937274788197</v>
      </c>
      <c r="Y13" s="27">
        <f t="shared" si="10"/>
        <v>4332.2110685806301</v>
      </c>
      <c r="Z13" s="52">
        <f t="shared" si="3"/>
        <v>5176571.321752253</v>
      </c>
    </row>
    <row r="14" spans="3:26" x14ac:dyDescent="0.3">
      <c r="C14" s="25"/>
      <c r="E14" s="28"/>
      <c r="F14" s="28"/>
      <c r="G14" s="28"/>
      <c r="H14" s="28"/>
      <c r="I14" s="28"/>
      <c r="J14" s="28"/>
      <c r="K14" s="6"/>
      <c r="L14" s="28"/>
      <c r="M14" s="27"/>
      <c r="N14" s="138">
        <v>5</v>
      </c>
      <c r="O14" s="139">
        <f t="shared" si="0"/>
        <v>5</v>
      </c>
      <c r="P14" s="27">
        <f t="shared" si="4"/>
        <v>4958709.1903800191</v>
      </c>
      <c r="Q14" s="27">
        <f t="shared" si="5"/>
        <v>344900.03797947179</v>
      </c>
      <c r="R14" s="27">
        <f t="shared" si="6"/>
        <v>69749.742140954157</v>
      </c>
      <c r="S14" s="232">
        <f t="shared" si="1"/>
        <v>4888959.4482390648</v>
      </c>
      <c r="T14" s="234">
        <f t="shared" si="7"/>
        <v>1</v>
      </c>
      <c r="U14" s="138">
        <v>5</v>
      </c>
      <c r="V14" s="139">
        <f t="shared" si="2"/>
        <v>5</v>
      </c>
      <c r="W14" s="27">
        <f t="shared" si="8"/>
        <v>5176571.321752253</v>
      </c>
      <c r="X14" s="27">
        <f t="shared" si="9"/>
        <v>30196.666043554807</v>
      </c>
      <c r="Y14" s="27">
        <f t="shared" si="10"/>
        <v>4357.482299814018</v>
      </c>
      <c r="Z14" s="52">
        <f t="shared" si="3"/>
        <v>5172213.839452439</v>
      </c>
    </row>
    <row r="15" spans="3:26" x14ac:dyDescent="0.3">
      <c r="C15" s="25"/>
      <c r="E15" s="5"/>
      <c r="F15" s="5"/>
      <c r="G15" s="5"/>
      <c r="H15" s="5"/>
      <c r="I15" s="5"/>
      <c r="J15" s="5"/>
      <c r="K15" s="6"/>
      <c r="M15" s="27"/>
      <c r="N15" s="138">
        <v>6</v>
      </c>
      <c r="O15" s="139">
        <f t="shared" si="0"/>
        <v>6</v>
      </c>
      <c r="P15" s="27">
        <f t="shared" si="4"/>
        <v>4888959.4482390648</v>
      </c>
      <c r="Q15" s="27">
        <f t="shared" si="5"/>
        <v>339857.82348040061</v>
      </c>
      <c r="R15" s="27">
        <f t="shared" si="6"/>
        <v>74791.956640025324</v>
      </c>
      <c r="S15" s="232">
        <f t="shared" si="1"/>
        <v>4814167.4915990392</v>
      </c>
      <c r="T15" s="234">
        <f t="shared" si="7"/>
        <v>1</v>
      </c>
      <c r="U15" s="138">
        <v>6</v>
      </c>
      <c r="V15" s="139">
        <f t="shared" si="2"/>
        <v>6</v>
      </c>
      <c r="W15" s="27">
        <f t="shared" si="8"/>
        <v>5172213.839452439</v>
      </c>
      <c r="X15" s="27">
        <f t="shared" si="9"/>
        <v>30171.247396805891</v>
      </c>
      <c r="Y15" s="27">
        <f t="shared" si="10"/>
        <v>4382.9009465629333</v>
      </c>
      <c r="Z15" s="52">
        <f t="shared" si="3"/>
        <v>5167830.9385058759</v>
      </c>
    </row>
    <row r="16" spans="3:26" x14ac:dyDescent="0.3">
      <c r="C16" s="25"/>
      <c r="E16" s="5"/>
      <c r="F16" s="5"/>
      <c r="G16" s="5"/>
      <c r="H16" s="5"/>
      <c r="I16" s="5"/>
      <c r="J16" s="5"/>
      <c r="K16" s="6"/>
      <c r="M16" s="27"/>
      <c r="N16" s="138">
        <v>7</v>
      </c>
      <c r="O16" s="139">
        <f t="shared" si="0"/>
        <v>7</v>
      </c>
      <c r="P16" s="27">
        <f t="shared" si="4"/>
        <v>4814167.4915990392</v>
      </c>
      <c r="Q16" s="27">
        <f t="shared" si="5"/>
        <v>334451.10688749707</v>
      </c>
      <c r="R16" s="27">
        <f t="shared" si="6"/>
        <v>80198.673232928835</v>
      </c>
      <c r="S16" s="232">
        <f t="shared" si="1"/>
        <v>4733968.8183661103</v>
      </c>
      <c r="T16" s="234">
        <f t="shared" si="7"/>
        <v>1</v>
      </c>
      <c r="U16" s="138">
        <v>7</v>
      </c>
      <c r="V16" s="139">
        <f t="shared" si="2"/>
        <v>7</v>
      </c>
      <c r="W16" s="27">
        <f t="shared" si="8"/>
        <v>5167830.9385058759</v>
      </c>
      <c r="X16" s="27">
        <f t="shared" si="9"/>
        <v>30145.680474617613</v>
      </c>
      <c r="Y16" s="27">
        <f t="shared" si="10"/>
        <v>4408.4678687512151</v>
      </c>
      <c r="Z16" s="52">
        <f t="shared" si="3"/>
        <v>5163422.470637125</v>
      </c>
    </row>
    <row r="17" spans="3:26" x14ac:dyDescent="0.3">
      <c r="K17" s="6"/>
      <c r="L17" s="5"/>
      <c r="M17" s="27"/>
      <c r="N17" s="138">
        <v>8</v>
      </c>
      <c r="O17" s="139">
        <f t="shared" si="0"/>
        <v>8</v>
      </c>
      <c r="P17" s="27">
        <f t="shared" si="4"/>
        <v>4733968.8183661103</v>
      </c>
      <c r="Q17" s="27">
        <f t="shared" si="5"/>
        <v>328653.5383149258</v>
      </c>
      <c r="R17" s="27">
        <f t="shared" si="6"/>
        <v>85996.24180550006</v>
      </c>
      <c r="S17" s="232">
        <f t="shared" si="1"/>
        <v>4647972.57656061</v>
      </c>
      <c r="T17" s="234">
        <f t="shared" si="7"/>
        <v>1</v>
      </c>
      <c r="U17" s="138">
        <v>8</v>
      </c>
      <c r="V17" s="139">
        <f t="shared" si="2"/>
        <v>8</v>
      </c>
      <c r="W17" s="27">
        <f t="shared" si="8"/>
        <v>5163422.470637125</v>
      </c>
      <c r="X17" s="27">
        <f t="shared" si="9"/>
        <v>30119.964412049896</v>
      </c>
      <c r="Y17" s="27">
        <f t="shared" si="10"/>
        <v>4434.1839313189312</v>
      </c>
      <c r="Z17" s="52">
        <f t="shared" si="3"/>
        <v>5158988.2867058059</v>
      </c>
    </row>
    <row r="18" spans="3:26" x14ac:dyDescent="0.3">
      <c r="K18" s="6"/>
      <c r="L18" s="5"/>
      <c r="M18" s="27"/>
      <c r="N18" s="138">
        <v>9</v>
      </c>
      <c r="O18" s="139">
        <f t="shared" si="0"/>
        <v>9</v>
      </c>
      <c r="P18" s="27">
        <f t="shared" si="4"/>
        <v>4647972.57656061</v>
      </c>
      <c r="Q18" s="27">
        <f t="shared" si="5"/>
        <v>322436.86304147379</v>
      </c>
      <c r="R18" s="27">
        <f t="shared" si="6"/>
        <v>92212.917078952072</v>
      </c>
      <c r="S18" s="232">
        <f t="shared" si="1"/>
        <v>4555759.6594816577</v>
      </c>
      <c r="T18" s="234">
        <f t="shared" si="7"/>
        <v>1</v>
      </c>
      <c r="U18" s="138">
        <v>9</v>
      </c>
      <c r="V18" s="139">
        <f t="shared" si="2"/>
        <v>9</v>
      </c>
      <c r="W18" s="27">
        <f t="shared" si="8"/>
        <v>5158988.2867058059</v>
      </c>
      <c r="X18" s="27">
        <f t="shared" si="9"/>
        <v>30094.098339117201</v>
      </c>
      <c r="Y18" s="27">
        <f t="shared" si="10"/>
        <v>4460.0500042516251</v>
      </c>
      <c r="Z18" s="52">
        <f t="shared" si="3"/>
        <v>5154528.2367015546</v>
      </c>
    </row>
    <row r="19" spans="3:26" x14ac:dyDescent="0.3">
      <c r="C19" s="25"/>
      <c r="E19" s="5"/>
      <c r="K19" s="6"/>
      <c r="M19" s="27"/>
      <c r="N19" s="138">
        <v>10</v>
      </c>
      <c r="O19" s="139">
        <f t="shared" si="0"/>
        <v>10</v>
      </c>
      <c r="P19" s="27">
        <f t="shared" si="4"/>
        <v>4555759.6594816577</v>
      </c>
      <c r="Q19" s="27">
        <f t="shared" si="5"/>
        <v>315770.78380984708</v>
      </c>
      <c r="R19" s="27">
        <f t="shared" si="6"/>
        <v>98878.996310578863</v>
      </c>
      <c r="S19" s="232">
        <f t="shared" si="1"/>
        <v>4456880.663171079</v>
      </c>
      <c r="T19" s="234">
        <f t="shared" si="7"/>
        <v>1</v>
      </c>
      <c r="U19" s="138">
        <v>10</v>
      </c>
      <c r="V19" s="139">
        <f t="shared" si="2"/>
        <v>10</v>
      </c>
      <c r="W19" s="27">
        <f t="shared" si="8"/>
        <v>5154528.2367015546</v>
      </c>
      <c r="X19" s="27">
        <f t="shared" si="9"/>
        <v>30068.081380759068</v>
      </c>
      <c r="Y19" s="27">
        <f t="shared" si="10"/>
        <v>4486.0669626097597</v>
      </c>
      <c r="Z19" s="52">
        <f t="shared" si="3"/>
        <v>5150042.1697389446</v>
      </c>
    </row>
    <row r="20" spans="3:26" x14ac:dyDescent="0.3">
      <c r="C20" s="26" t="s">
        <v>55</v>
      </c>
      <c r="K20" s="6"/>
      <c r="M20" s="27"/>
      <c r="N20" s="138">
        <v>11</v>
      </c>
      <c r="O20" s="139">
        <f t="shared" si="0"/>
        <v>11</v>
      </c>
      <c r="P20" s="27">
        <f t="shared" si="4"/>
        <v>4456880.663171079</v>
      </c>
      <c r="Q20" s="27">
        <f t="shared" si="5"/>
        <v>308622.81317157188</v>
      </c>
      <c r="R20" s="27">
        <f t="shared" si="6"/>
        <v>106026.96694885405</v>
      </c>
      <c r="S20" s="232">
        <f t="shared" si="1"/>
        <v>4350853.6962222252</v>
      </c>
      <c r="T20" s="234">
        <f t="shared" si="7"/>
        <v>1</v>
      </c>
      <c r="U20" s="138">
        <v>11</v>
      </c>
      <c r="V20" s="139">
        <f t="shared" si="2"/>
        <v>11</v>
      </c>
      <c r="W20" s="27">
        <f t="shared" si="8"/>
        <v>5150042.1697389446</v>
      </c>
      <c r="X20" s="27">
        <f t="shared" si="9"/>
        <v>30041.912656810509</v>
      </c>
      <c r="Y20" s="27">
        <f t="shared" si="10"/>
        <v>4512.235686558317</v>
      </c>
      <c r="Z20" s="52">
        <f t="shared" si="3"/>
        <v>5145529.9340523863</v>
      </c>
    </row>
    <row r="21" spans="3:26" x14ac:dyDescent="0.3">
      <c r="C21" s="50" t="s">
        <v>51</v>
      </c>
      <c r="D21" s="297">
        <v>1150000</v>
      </c>
      <c r="E21" s="298"/>
      <c r="K21" s="6"/>
      <c r="M21" s="27"/>
      <c r="N21" s="138">
        <v>12</v>
      </c>
      <c r="O21" s="139">
        <f t="shared" si="0"/>
        <v>12</v>
      </c>
      <c r="P21" s="27">
        <f t="shared" si="4"/>
        <v>4350853.6962222252</v>
      </c>
      <c r="Q21" s="27">
        <f t="shared" si="5"/>
        <v>300958.11515789776</v>
      </c>
      <c r="R21" s="27">
        <f t="shared" si="6"/>
        <v>113691.66496252811</v>
      </c>
      <c r="S21" s="232">
        <f t="shared" si="1"/>
        <v>4237162.0312596969</v>
      </c>
      <c r="T21" s="234">
        <f t="shared" si="7"/>
        <v>1</v>
      </c>
      <c r="U21" s="138">
        <v>12</v>
      </c>
      <c r="V21" s="139">
        <f t="shared" si="2"/>
        <v>12</v>
      </c>
      <c r="W21" s="27">
        <f t="shared" si="8"/>
        <v>5145529.9340523863</v>
      </c>
      <c r="X21" s="27">
        <f t="shared" si="9"/>
        <v>30015.591281972254</v>
      </c>
      <c r="Y21" s="27">
        <f t="shared" si="10"/>
        <v>4538.5570613965729</v>
      </c>
      <c r="Z21" s="52">
        <f t="shared" si="3"/>
        <v>5140991.3769909898</v>
      </c>
    </row>
    <row r="22" spans="3:26" x14ac:dyDescent="0.3">
      <c r="C22" s="36" t="s">
        <v>52</v>
      </c>
      <c r="D22" s="299">
        <f>D4-D21</f>
        <v>5550000</v>
      </c>
      <c r="E22" s="300"/>
      <c r="K22" s="6"/>
      <c r="M22" s="27"/>
      <c r="N22" s="138">
        <v>13</v>
      </c>
      <c r="O22" s="139">
        <f t="shared" si="0"/>
        <v>13</v>
      </c>
      <c r="P22" s="27">
        <f t="shared" si="4"/>
        <v>4237162.0312596969</v>
      </c>
      <c r="Q22" s="27">
        <f t="shared" si="5"/>
        <v>292739.33550507657</v>
      </c>
      <c r="R22" s="27">
        <f t="shared" si="6"/>
        <v>121910.44461534935</v>
      </c>
      <c r="S22" s="232">
        <f t="shared" si="1"/>
        <v>4115251.5866443478</v>
      </c>
      <c r="T22" s="234">
        <f t="shared" si="7"/>
        <v>2</v>
      </c>
      <c r="U22" s="138">
        <v>13</v>
      </c>
      <c r="V22" s="139">
        <f t="shared" si="2"/>
        <v>13</v>
      </c>
      <c r="W22" s="27">
        <f t="shared" si="8"/>
        <v>5140991.3769909898</v>
      </c>
      <c r="X22" s="27">
        <f t="shared" si="9"/>
        <v>29989.116365780774</v>
      </c>
      <c r="Y22" s="27">
        <f t="shared" si="10"/>
        <v>4565.0319775880525</v>
      </c>
      <c r="Z22" s="52">
        <f t="shared" si="3"/>
        <v>5136426.3450134015</v>
      </c>
    </row>
    <row r="23" spans="3:26" x14ac:dyDescent="0.3">
      <c r="C23" s="36" t="s">
        <v>53</v>
      </c>
      <c r="D23" s="301">
        <v>27.5</v>
      </c>
      <c r="E23" s="302"/>
      <c r="K23" s="6"/>
      <c r="M23" s="27"/>
      <c r="N23" s="138">
        <v>14</v>
      </c>
      <c r="O23" s="139">
        <f t="shared" si="0"/>
        <v>14</v>
      </c>
      <c r="P23" s="27">
        <f t="shared" si="4"/>
        <v>4115251.5866443478</v>
      </c>
      <c r="Q23" s="27">
        <f t="shared" si="5"/>
        <v>283926.41960661334</v>
      </c>
      <c r="R23" s="27">
        <f t="shared" si="6"/>
        <v>130723.3605138126</v>
      </c>
      <c r="S23" s="232">
        <f t="shared" si="1"/>
        <v>3984528.2261305354</v>
      </c>
      <c r="T23" s="234">
        <f t="shared" si="7"/>
        <v>2</v>
      </c>
      <c r="U23" s="138">
        <v>14</v>
      </c>
      <c r="V23" s="139">
        <f t="shared" si="2"/>
        <v>14</v>
      </c>
      <c r="W23" s="27">
        <f t="shared" si="8"/>
        <v>5136426.3450134015</v>
      </c>
      <c r="X23" s="27">
        <f t="shared" si="9"/>
        <v>29962.487012578174</v>
      </c>
      <c r="Y23" s="27">
        <f t="shared" si="10"/>
        <v>4591.66133079065</v>
      </c>
      <c r="Z23" s="52">
        <f t="shared" si="3"/>
        <v>5131834.6836826112</v>
      </c>
    </row>
    <row r="24" spans="3:26" x14ac:dyDescent="0.3">
      <c r="C24" s="51" t="s">
        <v>54</v>
      </c>
      <c r="D24" s="303">
        <f>D22/D23</f>
        <v>201818.18181818182</v>
      </c>
      <c r="E24" s="304"/>
      <c r="K24" s="6"/>
      <c r="M24" s="27"/>
      <c r="N24" s="138">
        <v>15</v>
      </c>
      <c r="O24" s="139">
        <f t="shared" si="0"/>
        <v>15</v>
      </c>
      <c r="P24" s="27">
        <f t="shared" si="4"/>
        <v>3984528.2261305354</v>
      </c>
      <c r="Q24" s="27">
        <f t="shared" si="5"/>
        <v>274476.41730527097</v>
      </c>
      <c r="R24" s="27">
        <f t="shared" si="6"/>
        <v>140173.36281515492</v>
      </c>
      <c r="S24" s="232">
        <f t="shared" si="1"/>
        <v>3844354.8633153806</v>
      </c>
      <c r="T24" s="234">
        <f t="shared" si="7"/>
        <v>2</v>
      </c>
      <c r="U24" s="138">
        <v>15</v>
      </c>
      <c r="V24" s="139">
        <f t="shared" si="2"/>
        <v>15</v>
      </c>
      <c r="W24" s="27">
        <f t="shared" si="8"/>
        <v>5131834.6836826112</v>
      </c>
      <c r="X24" s="27">
        <f t="shared" si="9"/>
        <v>29935.702321481898</v>
      </c>
      <c r="Y24" s="27">
        <f t="shared" si="10"/>
        <v>4618.446021886929</v>
      </c>
      <c r="Z24" s="52">
        <f t="shared" si="3"/>
        <v>5127216.2376607247</v>
      </c>
    </row>
    <row r="25" spans="3:26" x14ac:dyDescent="0.3">
      <c r="K25" s="6"/>
      <c r="M25" s="27"/>
      <c r="N25" s="138">
        <v>16</v>
      </c>
      <c r="O25" s="139">
        <f t="shared" si="0"/>
        <v>16</v>
      </c>
      <c r="P25" s="27">
        <f t="shared" si="4"/>
        <v>3844354.8633153806</v>
      </c>
      <c r="Q25" s="27">
        <f t="shared" si="5"/>
        <v>264343.27357347292</v>
      </c>
      <c r="R25" s="27">
        <f t="shared" si="6"/>
        <v>150306.50654695297</v>
      </c>
      <c r="S25" s="232">
        <f t="shared" si="1"/>
        <v>3694048.3567684279</v>
      </c>
      <c r="T25" s="234">
        <f t="shared" si="7"/>
        <v>2</v>
      </c>
      <c r="U25" s="138">
        <v>16</v>
      </c>
      <c r="V25" s="139">
        <f t="shared" si="2"/>
        <v>16</v>
      </c>
      <c r="W25" s="27">
        <f t="shared" si="8"/>
        <v>5127216.2376607247</v>
      </c>
      <c r="X25" s="27">
        <f t="shared" si="9"/>
        <v>29908.761386354221</v>
      </c>
      <c r="Y25" s="27">
        <f t="shared" si="10"/>
        <v>4645.3869570146044</v>
      </c>
      <c r="Z25" s="52">
        <f t="shared" si="3"/>
        <v>5122570.8507037098</v>
      </c>
    </row>
    <row r="26" spans="3:26" x14ac:dyDescent="0.3">
      <c r="M26" s="27"/>
      <c r="N26" s="138">
        <v>17</v>
      </c>
      <c r="O26" s="139">
        <f t="shared" si="0"/>
        <v>17</v>
      </c>
      <c r="P26" s="27">
        <f t="shared" si="4"/>
        <v>3694048.3567684279</v>
      </c>
      <c r="Q26" s="27">
        <f t="shared" si="5"/>
        <v>253477.60406197541</v>
      </c>
      <c r="R26" s="27">
        <f t="shared" si="6"/>
        <v>161172.17605845048</v>
      </c>
      <c r="S26" s="232">
        <f t="shared" si="1"/>
        <v>3532876.1807099776</v>
      </c>
      <c r="T26" s="234">
        <f t="shared" si="7"/>
        <v>2</v>
      </c>
      <c r="U26" s="138">
        <v>17</v>
      </c>
      <c r="V26" s="139">
        <f t="shared" si="2"/>
        <v>17</v>
      </c>
      <c r="W26" s="27">
        <f t="shared" si="8"/>
        <v>5122570.8507037098</v>
      </c>
      <c r="X26" s="27">
        <f t="shared" si="9"/>
        <v>29881.663295771636</v>
      </c>
      <c r="Y26" s="27">
        <f t="shared" si="10"/>
        <v>4672.4850475971898</v>
      </c>
      <c r="Z26" s="52">
        <f t="shared" si="3"/>
        <v>5117898.3656561123</v>
      </c>
    </row>
    <row r="27" spans="3:26" x14ac:dyDescent="0.3">
      <c r="C27" s="25"/>
      <c r="F27" s="15"/>
      <c r="H27" s="15"/>
      <c r="I27" s="15"/>
      <c r="J27" s="15"/>
      <c r="K27" s="15"/>
      <c r="L27" s="15"/>
      <c r="M27" s="27"/>
      <c r="N27" s="138">
        <v>18</v>
      </c>
      <c r="O27" s="139">
        <f t="shared" si="0"/>
        <v>18</v>
      </c>
      <c r="P27" s="27">
        <f t="shared" si="4"/>
        <v>3532876.1807099776</v>
      </c>
      <c r="Q27" s="27">
        <f t="shared" si="5"/>
        <v>241826.45442293456</v>
      </c>
      <c r="R27" s="27">
        <f t="shared" si="6"/>
        <v>172823.32569749132</v>
      </c>
      <c r="S27" s="232">
        <f t="shared" si="1"/>
        <v>3360052.8550124862</v>
      </c>
      <c r="T27" s="234">
        <f t="shared" si="7"/>
        <v>2</v>
      </c>
      <c r="U27" s="138">
        <v>18</v>
      </c>
      <c r="V27" s="139">
        <f t="shared" si="2"/>
        <v>18</v>
      </c>
      <c r="W27" s="27">
        <f t="shared" si="8"/>
        <v>5117898.3656561123</v>
      </c>
      <c r="X27" s="27">
        <f t="shared" si="9"/>
        <v>29854.407132993987</v>
      </c>
      <c r="Y27" s="27">
        <f t="shared" si="10"/>
        <v>4699.7412103748393</v>
      </c>
      <c r="Z27" s="52">
        <f t="shared" si="3"/>
        <v>5113198.6244457373</v>
      </c>
    </row>
    <row r="28" spans="3:26" x14ac:dyDescent="0.3">
      <c r="C28" s="26" t="s">
        <v>84</v>
      </c>
      <c r="D28" s="14"/>
      <c r="E28" s="44">
        <v>1</v>
      </c>
      <c r="F28" s="44">
        <v>2</v>
      </c>
      <c r="G28" s="44">
        <v>3</v>
      </c>
      <c r="H28" s="44">
        <v>4</v>
      </c>
      <c r="I28" s="44">
        <v>5</v>
      </c>
      <c r="J28" s="44">
        <v>6</v>
      </c>
      <c r="K28" s="207">
        <v>7</v>
      </c>
      <c r="M28" s="27"/>
      <c r="N28" s="138">
        <v>19</v>
      </c>
      <c r="O28" s="139">
        <f t="shared" si="0"/>
        <v>19</v>
      </c>
      <c r="P28" s="27">
        <f t="shared" si="4"/>
        <v>3360052.8550124862</v>
      </c>
      <c r="Q28" s="27">
        <f t="shared" si="5"/>
        <v>229333.04223441935</v>
      </c>
      <c r="R28" s="27">
        <f t="shared" si="6"/>
        <v>185316.73788600657</v>
      </c>
      <c r="S28" s="232">
        <f t="shared" si="1"/>
        <v>3174736.1171264797</v>
      </c>
      <c r="T28" s="234">
        <f t="shared" si="7"/>
        <v>2</v>
      </c>
      <c r="U28" s="138">
        <v>19</v>
      </c>
      <c r="V28" s="139">
        <f t="shared" si="2"/>
        <v>19</v>
      </c>
      <c r="W28" s="27">
        <f t="shared" si="8"/>
        <v>5113198.6244457373</v>
      </c>
      <c r="X28" s="27">
        <f t="shared" si="9"/>
        <v>29826.991975933466</v>
      </c>
      <c r="Y28" s="27">
        <f t="shared" si="10"/>
        <v>4727.1563674353583</v>
      </c>
      <c r="Z28" s="52">
        <f t="shared" si="3"/>
        <v>5108471.4680783022</v>
      </c>
    </row>
    <row r="29" spans="3:26" x14ac:dyDescent="0.3">
      <c r="C29" s="215"/>
      <c r="D29" s="216"/>
      <c r="E29" s="22"/>
      <c r="F29" s="22"/>
      <c r="G29" s="22"/>
      <c r="H29" s="22"/>
      <c r="I29" s="22"/>
      <c r="J29" s="22"/>
      <c r="K29" s="217"/>
      <c r="M29" s="27"/>
      <c r="N29" s="138">
        <v>20</v>
      </c>
      <c r="O29" s="139">
        <f t="shared" si="0"/>
        <v>20</v>
      </c>
      <c r="P29" s="27">
        <f t="shared" si="4"/>
        <v>3174736.1171264797</v>
      </c>
      <c r="Q29" s="27">
        <f t="shared" si="5"/>
        <v>215936.48026862618</v>
      </c>
      <c r="R29" s="27">
        <f t="shared" si="6"/>
        <v>198713.29985179982</v>
      </c>
      <c r="S29" s="232">
        <f t="shared" si="1"/>
        <v>2976022.8172746799</v>
      </c>
      <c r="T29" s="234">
        <f t="shared" si="7"/>
        <v>2</v>
      </c>
      <c r="U29" s="138">
        <v>20</v>
      </c>
      <c r="V29" s="139">
        <f t="shared" si="2"/>
        <v>20</v>
      </c>
      <c r="W29" s="27">
        <f t="shared" si="8"/>
        <v>5108471.4680783022</v>
      </c>
      <c r="X29" s="27">
        <f t="shared" si="9"/>
        <v>29799.416897123428</v>
      </c>
      <c r="Y29" s="27">
        <f t="shared" si="10"/>
        <v>4754.7314462453978</v>
      </c>
      <c r="Z29" s="52">
        <f t="shared" si="3"/>
        <v>5103716.7366320565</v>
      </c>
    </row>
    <row r="30" spans="3:26" x14ac:dyDescent="0.3">
      <c r="C30" s="48" t="s">
        <v>31</v>
      </c>
      <c r="E30" s="305">
        <v>1</v>
      </c>
      <c r="F30" s="305"/>
      <c r="G30" s="313">
        <v>1</v>
      </c>
      <c r="H30" s="313"/>
      <c r="I30" s="16"/>
      <c r="J30" s="16"/>
      <c r="K30" s="19"/>
      <c r="M30" s="27"/>
      <c r="N30" s="138">
        <v>21</v>
      </c>
      <c r="O30" s="139">
        <f t="shared" si="0"/>
        <v>21</v>
      </c>
      <c r="P30" s="27">
        <f t="shared" si="4"/>
        <v>2976022.8172746799</v>
      </c>
      <c r="Q30" s="27">
        <f t="shared" si="5"/>
        <v>201571.47975513013</v>
      </c>
      <c r="R30" s="27">
        <f t="shared" si="6"/>
        <v>213078.30036529579</v>
      </c>
      <c r="S30" s="232">
        <f t="shared" si="1"/>
        <v>2762944.5169093842</v>
      </c>
      <c r="T30" s="234">
        <f t="shared" si="7"/>
        <v>2</v>
      </c>
      <c r="U30" s="138">
        <v>21</v>
      </c>
      <c r="V30" s="139">
        <f t="shared" si="2"/>
        <v>21</v>
      </c>
      <c r="W30" s="27">
        <f t="shared" si="8"/>
        <v>5103716.7366320565</v>
      </c>
      <c r="X30" s="27">
        <f t="shared" si="9"/>
        <v>29771.680963686998</v>
      </c>
      <c r="Y30" s="27">
        <f t="shared" si="10"/>
        <v>4782.4673796818288</v>
      </c>
      <c r="Z30" s="52">
        <f t="shared" si="3"/>
        <v>5098934.2692523748</v>
      </c>
    </row>
    <row r="31" spans="3:26" x14ac:dyDescent="0.3">
      <c r="C31" s="36" t="s">
        <v>32</v>
      </c>
      <c r="D31" s="10"/>
      <c r="E31" s="40">
        <f>$E$30*E102</f>
        <v>-35000</v>
      </c>
      <c r="F31" s="45"/>
      <c r="G31" s="45"/>
      <c r="H31" s="45"/>
      <c r="I31" s="45"/>
      <c r="J31" s="45"/>
      <c r="K31" s="202"/>
      <c r="M31" s="27"/>
      <c r="N31" s="138">
        <v>22</v>
      </c>
      <c r="O31" s="139">
        <f t="shared" si="0"/>
        <v>22</v>
      </c>
      <c r="P31" s="27">
        <f t="shared" si="4"/>
        <v>2762944.5169093842</v>
      </c>
      <c r="Q31" s="27">
        <f t="shared" si="5"/>
        <v>186168.03219301364</v>
      </c>
      <c r="R31" s="27">
        <f t="shared" si="6"/>
        <v>228481.7479274123</v>
      </c>
      <c r="S31" s="232">
        <f t="shared" si="1"/>
        <v>2534462.7689819718</v>
      </c>
      <c r="T31" s="234">
        <f t="shared" si="7"/>
        <v>2</v>
      </c>
      <c r="U31" s="138">
        <v>22</v>
      </c>
      <c r="V31" s="139">
        <f t="shared" si="2"/>
        <v>22</v>
      </c>
      <c r="W31" s="27">
        <f t="shared" si="8"/>
        <v>5098934.2692523748</v>
      </c>
      <c r="X31" s="27">
        <f t="shared" si="9"/>
        <v>29743.783237305521</v>
      </c>
      <c r="Y31" s="27">
        <f t="shared" si="10"/>
        <v>4810.3651060633065</v>
      </c>
      <c r="Z31" s="52">
        <f t="shared" si="3"/>
        <v>5094123.9041463118</v>
      </c>
    </row>
    <row r="32" spans="3:26" x14ac:dyDescent="0.3">
      <c r="C32" s="36" t="s">
        <v>33</v>
      </c>
      <c r="D32" s="11"/>
      <c r="E32" s="12"/>
      <c r="F32" s="40">
        <f>$E$30*F102</f>
        <v>-38010</v>
      </c>
      <c r="G32" s="45"/>
      <c r="H32" s="45"/>
      <c r="I32" s="45"/>
      <c r="J32" s="45"/>
      <c r="K32" s="202"/>
      <c r="M32" s="27"/>
      <c r="N32" s="138">
        <v>23</v>
      </c>
      <c r="O32" s="139">
        <f t="shared" si="0"/>
        <v>23</v>
      </c>
      <c r="P32" s="27">
        <f t="shared" si="4"/>
        <v>2534462.7689819718</v>
      </c>
      <c r="Q32" s="27">
        <f t="shared" si="5"/>
        <v>169651.06816116688</v>
      </c>
      <c r="R32" s="27">
        <f t="shared" si="6"/>
        <v>244998.711959259</v>
      </c>
      <c r="S32" s="232">
        <f t="shared" si="1"/>
        <v>2289464.0570227127</v>
      </c>
      <c r="T32" s="234">
        <f t="shared" si="7"/>
        <v>2</v>
      </c>
      <c r="U32" s="138">
        <v>23</v>
      </c>
      <c r="V32" s="139">
        <f t="shared" si="2"/>
        <v>23</v>
      </c>
      <c r="W32" s="27">
        <f t="shared" si="8"/>
        <v>5094123.9041463118</v>
      </c>
      <c r="X32" s="27">
        <f t="shared" si="9"/>
        <v>29715.722774186819</v>
      </c>
      <c r="Y32" s="27">
        <f t="shared" si="10"/>
        <v>4838.425569182009</v>
      </c>
      <c r="Z32" s="52">
        <f t="shared" si="3"/>
        <v>5089285.4785771295</v>
      </c>
    </row>
    <row r="33" spans="3:26" x14ac:dyDescent="0.3">
      <c r="C33" s="36" t="s">
        <v>34</v>
      </c>
      <c r="D33" s="11"/>
      <c r="E33" s="12"/>
      <c r="F33" s="45"/>
      <c r="G33" s="40">
        <f>$E$30*G102</f>
        <v>-41963.040000000001</v>
      </c>
      <c r="H33" s="45"/>
      <c r="I33" s="45"/>
      <c r="J33" s="45"/>
      <c r="K33" s="202"/>
      <c r="M33" s="27"/>
      <c r="N33" s="138">
        <v>24</v>
      </c>
      <c r="O33" s="139">
        <f t="shared" si="0"/>
        <v>24</v>
      </c>
      <c r="P33" s="27">
        <f t="shared" si="4"/>
        <v>2289464.0570227127</v>
      </c>
      <c r="Q33" s="27">
        <f t="shared" si="5"/>
        <v>151940.0914639585</v>
      </c>
      <c r="R33" s="27">
        <f t="shared" si="6"/>
        <v>262709.68865646742</v>
      </c>
      <c r="S33" s="232">
        <f t="shared" si="1"/>
        <v>2026754.3683662452</v>
      </c>
      <c r="T33" s="234">
        <f t="shared" si="7"/>
        <v>2</v>
      </c>
      <c r="U33" s="138">
        <v>24</v>
      </c>
      <c r="V33" s="139">
        <f t="shared" si="2"/>
        <v>24</v>
      </c>
      <c r="W33" s="27">
        <f t="shared" si="8"/>
        <v>5089285.4785771295</v>
      </c>
      <c r="X33" s="27">
        <f t="shared" si="9"/>
        <v>29687.498625033255</v>
      </c>
      <c r="Y33" s="27">
        <f t="shared" si="10"/>
        <v>4866.6497183355705</v>
      </c>
      <c r="Z33" s="52">
        <f t="shared" si="3"/>
        <v>5084418.8288587937</v>
      </c>
    </row>
    <row r="34" spans="3:26" x14ac:dyDescent="0.3">
      <c r="C34" s="36" t="s">
        <v>35</v>
      </c>
      <c r="D34" s="11"/>
      <c r="E34" s="12"/>
      <c r="F34" s="45"/>
      <c r="G34" s="45"/>
      <c r="H34" s="40">
        <f>$E$30*H102</f>
        <v>-37808.69904</v>
      </c>
      <c r="I34" s="45"/>
      <c r="J34" s="45"/>
      <c r="K34" s="202"/>
      <c r="M34" s="27"/>
      <c r="N34" s="138">
        <v>25</v>
      </c>
      <c r="O34" s="139">
        <f t="shared" si="0"/>
        <v>25</v>
      </c>
      <c r="P34" s="27">
        <f t="shared" si="4"/>
        <v>2026754.3683662452</v>
      </c>
      <c r="Q34" s="27">
        <f t="shared" si="5"/>
        <v>132948.78682926597</v>
      </c>
      <c r="R34" s="27">
        <f t="shared" si="6"/>
        <v>281700.99329115998</v>
      </c>
      <c r="S34" s="232">
        <f t="shared" si="1"/>
        <v>1745053.3750750851</v>
      </c>
      <c r="T34" s="234">
        <f t="shared" si="7"/>
        <v>3</v>
      </c>
      <c r="U34" s="138">
        <v>25</v>
      </c>
      <c r="V34" s="139">
        <f t="shared" si="2"/>
        <v>25</v>
      </c>
      <c r="W34" s="27">
        <f t="shared" si="8"/>
        <v>5084418.8288587937</v>
      </c>
      <c r="X34" s="27">
        <f t="shared" si="9"/>
        <v>29659.109835009629</v>
      </c>
      <c r="Y34" s="27">
        <f t="shared" si="10"/>
        <v>4895.0385083591955</v>
      </c>
      <c r="Z34" s="52">
        <f t="shared" si="3"/>
        <v>5079523.7903504344</v>
      </c>
    </row>
    <row r="35" spans="3:26" x14ac:dyDescent="0.3">
      <c r="C35" s="36" t="s">
        <v>36</v>
      </c>
      <c r="D35" s="11"/>
      <c r="E35" s="12"/>
      <c r="F35" s="45"/>
      <c r="G35" s="45"/>
      <c r="H35" s="45"/>
      <c r="I35" s="40">
        <f>$E$30*I102</f>
        <v>-34027.829136</v>
      </c>
      <c r="J35" s="45"/>
      <c r="K35" s="202"/>
      <c r="M35" s="27"/>
      <c r="N35" s="138">
        <v>26</v>
      </c>
      <c r="O35" s="139">
        <f t="shared" si="0"/>
        <v>26</v>
      </c>
      <c r="P35" s="27">
        <f t="shared" si="4"/>
        <v>1745053.3750750851</v>
      </c>
      <c r="Q35" s="27">
        <f t="shared" si="5"/>
        <v>112584.59924696613</v>
      </c>
      <c r="R35" s="27">
        <f t="shared" si="6"/>
        <v>302065.18087345973</v>
      </c>
      <c r="S35" s="232">
        <f t="shared" si="1"/>
        <v>1442988.1942016254</v>
      </c>
      <c r="T35" s="234">
        <f t="shared" si="7"/>
        <v>3</v>
      </c>
      <c r="U35" s="138">
        <v>26</v>
      </c>
      <c r="V35" s="139">
        <f t="shared" si="2"/>
        <v>26</v>
      </c>
      <c r="W35" s="27">
        <f t="shared" si="8"/>
        <v>5079523.7903504344</v>
      </c>
      <c r="X35" s="27">
        <f t="shared" si="9"/>
        <v>29630.555443710869</v>
      </c>
      <c r="Y35" s="27">
        <f t="shared" si="10"/>
        <v>4923.5928996579578</v>
      </c>
      <c r="Z35" s="52">
        <f t="shared" si="3"/>
        <v>5074600.1974507766</v>
      </c>
    </row>
    <row r="36" spans="3:26" x14ac:dyDescent="0.3">
      <c r="C36" s="36" t="s">
        <v>37</v>
      </c>
      <c r="D36" s="11"/>
      <c r="E36" s="12"/>
      <c r="F36" s="45"/>
      <c r="G36" s="45"/>
      <c r="H36" s="45"/>
      <c r="I36" s="45"/>
      <c r="J36" s="40">
        <f>$E$30*J102</f>
        <v>-31237.547146848003</v>
      </c>
      <c r="K36" s="202"/>
      <c r="M36" s="27"/>
      <c r="N36" s="138">
        <v>27</v>
      </c>
      <c r="O36" s="139">
        <f t="shared" si="0"/>
        <v>27</v>
      </c>
      <c r="P36" s="27">
        <f t="shared" si="4"/>
        <v>1442988.1942016254</v>
      </c>
      <c r="Q36" s="27">
        <f t="shared" si="5"/>
        <v>90748.28289777023</v>
      </c>
      <c r="R36" s="27">
        <f t="shared" si="6"/>
        <v>323901.49722265569</v>
      </c>
      <c r="S36" s="232">
        <f t="shared" si="1"/>
        <v>1119086.6969789697</v>
      </c>
      <c r="T36" s="234">
        <f t="shared" si="7"/>
        <v>3</v>
      </c>
      <c r="U36" s="138">
        <v>27</v>
      </c>
      <c r="V36" s="139">
        <f t="shared" si="2"/>
        <v>27</v>
      </c>
      <c r="W36" s="27">
        <f t="shared" si="8"/>
        <v>5074600.1974507766</v>
      </c>
      <c r="X36" s="27">
        <f t="shared" si="9"/>
        <v>29601.83448512953</v>
      </c>
      <c r="Y36" s="27">
        <f t="shared" si="10"/>
        <v>4952.3138582392958</v>
      </c>
      <c r="Z36" s="52">
        <f t="shared" si="3"/>
        <v>5069647.8835925376</v>
      </c>
    </row>
    <row r="37" spans="3:26" x14ac:dyDescent="0.3">
      <c r="C37" s="36" t="s">
        <v>38</v>
      </c>
      <c r="D37" s="11"/>
      <c r="E37" s="13"/>
      <c r="F37" s="46"/>
      <c r="G37" s="46"/>
      <c r="H37" s="46"/>
      <c r="I37" s="46"/>
      <c r="J37" s="46"/>
      <c r="K37" s="47">
        <f>$E$30*K102</f>
        <v>-28707.305827953314</v>
      </c>
      <c r="M37" s="27"/>
      <c r="N37" s="138">
        <v>28</v>
      </c>
      <c r="O37" s="139">
        <f t="shared" si="0"/>
        <v>28</v>
      </c>
      <c r="P37" s="27">
        <f t="shared" si="4"/>
        <v>1119086.6969789697</v>
      </c>
      <c r="Q37" s="27">
        <f t="shared" si="5"/>
        <v>67333.417474088696</v>
      </c>
      <c r="R37" s="27">
        <f t="shared" si="6"/>
        <v>347316.36264633725</v>
      </c>
      <c r="S37" s="232">
        <f t="shared" si="1"/>
        <v>771770.33433263248</v>
      </c>
      <c r="T37" s="234">
        <f t="shared" si="7"/>
        <v>3</v>
      </c>
      <c r="U37" s="138">
        <v>28</v>
      </c>
      <c r="V37" s="139">
        <f t="shared" si="2"/>
        <v>28</v>
      </c>
      <c r="W37" s="27">
        <f t="shared" si="8"/>
        <v>5069647.8835925376</v>
      </c>
      <c r="X37" s="27">
        <f t="shared" si="9"/>
        <v>29572.945987623134</v>
      </c>
      <c r="Y37" s="27">
        <f t="shared" si="10"/>
        <v>4981.2023557456914</v>
      </c>
      <c r="Z37" s="52">
        <f t="shared" si="3"/>
        <v>5064666.6812367924</v>
      </c>
    </row>
    <row r="38" spans="3:26" x14ac:dyDescent="0.3">
      <c r="C38" s="48" t="s">
        <v>26</v>
      </c>
      <c r="E38" s="38">
        <f>SUM(E31:E37)</f>
        <v>-35000</v>
      </c>
      <c r="F38" s="38">
        <f t="shared" ref="F38:K38" si="11">SUM(F31:F37)</f>
        <v>-38010</v>
      </c>
      <c r="G38" s="38">
        <f t="shared" si="11"/>
        <v>-41963.040000000001</v>
      </c>
      <c r="H38" s="38">
        <f t="shared" si="11"/>
        <v>-37808.69904</v>
      </c>
      <c r="I38" s="38">
        <f t="shared" si="11"/>
        <v>-34027.829136</v>
      </c>
      <c r="J38" s="38">
        <f t="shared" si="11"/>
        <v>-31237.547146848003</v>
      </c>
      <c r="K38" s="39">
        <f t="shared" si="11"/>
        <v>-28707.305827953314</v>
      </c>
      <c r="M38" s="27"/>
      <c r="N38" s="138">
        <v>29</v>
      </c>
      <c r="O38" s="139">
        <f t="shared" si="0"/>
        <v>29</v>
      </c>
      <c r="P38" s="27">
        <f t="shared" si="4"/>
        <v>771770.33433263248</v>
      </c>
      <c r="Q38" s="27">
        <f t="shared" si="5"/>
        <v>42225.889535691284</v>
      </c>
      <c r="R38" s="27">
        <f t="shared" si="6"/>
        <v>372423.89058473462</v>
      </c>
      <c r="S38" s="232">
        <f t="shared" si="1"/>
        <v>399346.44374789787</v>
      </c>
      <c r="T38" s="234">
        <f t="shared" si="7"/>
        <v>3</v>
      </c>
      <c r="U38" s="138">
        <v>29</v>
      </c>
      <c r="V38" s="139">
        <f t="shared" si="2"/>
        <v>29</v>
      </c>
      <c r="W38" s="27">
        <f t="shared" si="8"/>
        <v>5064666.6812367924</v>
      </c>
      <c r="X38" s="27">
        <f t="shared" si="9"/>
        <v>29543.888973881287</v>
      </c>
      <c r="Y38" s="27">
        <f t="shared" si="10"/>
        <v>5010.2593694875404</v>
      </c>
      <c r="Z38" s="52">
        <f t="shared" si="3"/>
        <v>5059656.4218673045</v>
      </c>
    </row>
    <row r="39" spans="3:26" x14ac:dyDescent="0.3">
      <c r="C39" s="35"/>
      <c r="E39" s="17"/>
      <c r="F39" s="17"/>
      <c r="G39" s="17"/>
      <c r="H39" s="17"/>
      <c r="I39" s="17"/>
      <c r="J39" s="17"/>
      <c r="K39" s="20"/>
      <c r="M39" s="27"/>
      <c r="N39" s="140">
        <v>30</v>
      </c>
      <c r="O39" s="141">
        <f t="shared" si="0"/>
        <v>30</v>
      </c>
      <c r="P39" s="34">
        <f t="shared" si="4"/>
        <v>399346.44374789787</v>
      </c>
      <c r="Q39" s="34">
        <f t="shared" si="5"/>
        <v>15303.336372526952</v>
      </c>
      <c r="R39" s="34">
        <f t="shared" si="6"/>
        <v>399346.44374789891</v>
      </c>
      <c r="S39" s="233">
        <f t="shared" si="1"/>
        <v>-1.0477378964424133E-9</v>
      </c>
      <c r="T39" s="234">
        <f t="shared" si="7"/>
        <v>3</v>
      </c>
      <c r="U39" s="138">
        <v>30</v>
      </c>
      <c r="V39" s="139">
        <f t="shared" si="2"/>
        <v>30</v>
      </c>
      <c r="W39" s="27">
        <f t="shared" si="8"/>
        <v>5059656.4218673045</v>
      </c>
      <c r="X39" s="27">
        <f t="shared" si="9"/>
        <v>29514.662460892607</v>
      </c>
      <c r="Y39" s="27">
        <f t="shared" si="10"/>
        <v>5039.4858824762186</v>
      </c>
      <c r="Z39" s="52">
        <f t="shared" si="3"/>
        <v>5054616.9359848285</v>
      </c>
    </row>
    <row r="40" spans="3:26" ht="14.5" x14ac:dyDescent="0.35">
      <c r="C40" s="48" t="s">
        <v>27</v>
      </c>
      <c r="E40" s="314">
        <v>7</v>
      </c>
      <c r="F40" s="314"/>
      <c r="G40" s="314"/>
      <c r="H40" s="314"/>
      <c r="I40" s="16"/>
      <c r="J40" s="16"/>
      <c r="K40" s="19"/>
      <c r="N40"/>
      <c r="O40"/>
      <c r="P40"/>
      <c r="Q40"/>
      <c r="R40"/>
      <c r="S40"/>
      <c r="T40" s="234">
        <f t="shared" si="7"/>
        <v>3</v>
      </c>
      <c r="U40" s="138">
        <v>31</v>
      </c>
      <c r="V40" s="139">
        <f t="shared" si="2"/>
        <v>31</v>
      </c>
      <c r="W40" s="27">
        <f t="shared" si="8"/>
        <v>5054616.9359848285</v>
      </c>
      <c r="X40" s="27">
        <f t="shared" si="9"/>
        <v>29485.265459911498</v>
      </c>
      <c r="Y40" s="27">
        <f t="shared" si="10"/>
        <v>5068.8828834573296</v>
      </c>
      <c r="Z40" s="52">
        <f t="shared" si="3"/>
        <v>5049548.053101371</v>
      </c>
    </row>
    <row r="41" spans="3:26" ht="11.5" customHeight="1" x14ac:dyDescent="0.35">
      <c r="C41" s="36" t="s">
        <v>64</v>
      </c>
      <c r="E41" s="40">
        <f>$E$106/$E$40</f>
        <v>-10752</v>
      </c>
      <c r="F41" s="40">
        <f t="shared" ref="F41:K41" si="12">$E$106/$E$40</f>
        <v>-10752</v>
      </c>
      <c r="G41" s="40">
        <f t="shared" si="12"/>
        <v>-10752</v>
      </c>
      <c r="H41" s="40">
        <f t="shared" si="12"/>
        <v>-10752</v>
      </c>
      <c r="I41" s="40">
        <f t="shared" si="12"/>
        <v>-10752</v>
      </c>
      <c r="J41" s="40">
        <f t="shared" si="12"/>
        <v>-10752</v>
      </c>
      <c r="K41" s="41">
        <f t="shared" si="12"/>
        <v>-10752</v>
      </c>
      <c r="N41"/>
      <c r="O41"/>
      <c r="P41"/>
      <c r="Q41"/>
      <c r="R41"/>
      <c r="S41"/>
      <c r="T41" s="234">
        <f t="shared" si="7"/>
        <v>3</v>
      </c>
      <c r="U41" s="138">
        <v>32</v>
      </c>
      <c r="V41" s="139">
        <f t="shared" si="2"/>
        <v>32</v>
      </c>
      <c r="W41" s="27">
        <f t="shared" si="8"/>
        <v>5049548.053101371</v>
      </c>
      <c r="X41" s="27">
        <f t="shared" si="9"/>
        <v>29455.696976424664</v>
      </c>
      <c r="Y41" s="27">
        <f t="shared" si="10"/>
        <v>5098.4513669441631</v>
      </c>
      <c r="Z41" s="52">
        <f t="shared" si="3"/>
        <v>5044449.6017344268</v>
      </c>
    </row>
    <row r="42" spans="3:26" ht="11.5" customHeight="1" x14ac:dyDescent="0.35">
      <c r="C42" s="36" t="s">
        <v>65</v>
      </c>
      <c r="E42" s="12"/>
      <c r="F42" s="40">
        <f>$F$106/$E$40</f>
        <v>-9795.0720000000001</v>
      </c>
      <c r="G42" s="40">
        <f t="shared" ref="G42:K42" si="13">$F$106/$E$40</f>
        <v>-9795.0720000000001</v>
      </c>
      <c r="H42" s="40">
        <f t="shared" si="13"/>
        <v>-9795.0720000000001</v>
      </c>
      <c r="I42" s="40">
        <f t="shared" si="13"/>
        <v>-9795.0720000000001</v>
      </c>
      <c r="J42" s="40">
        <f t="shared" si="13"/>
        <v>-9795.0720000000001</v>
      </c>
      <c r="K42" s="41">
        <f t="shared" si="13"/>
        <v>-9795.0720000000001</v>
      </c>
      <c r="N42"/>
      <c r="O42"/>
      <c r="P42"/>
      <c r="Q42"/>
      <c r="R42"/>
      <c r="S42"/>
      <c r="T42" s="234">
        <f t="shared" si="7"/>
        <v>3</v>
      </c>
      <c r="U42" s="138">
        <v>33</v>
      </c>
      <c r="V42" s="139">
        <f t="shared" si="2"/>
        <v>33</v>
      </c>
      <c r="W42" s="27">
        <f t="shared" si="8"/>
        <v>5044449.6017344268</v>
      </c>
      <c r="X42" s="27">
        <f t="shared" si="9"/>
        <v>29425.956010117487</v>
      </c>
      <c r="Y42" s="27">
        <f t="shared" si="10"/>
        <v>5128.1923332513388</v>
      </c>
      <c r="Z42" s="52">
        <f t="shared" si="3"/>
        <v>5039321.4094011756</v>
      </c>
    </row>
    <row r="43" spans="3:26" ht="11.5" customHeight="1" x14ac:dyDescent="0.35">
      <c r="C43" s="36" t="s">
        <v>66</v>
      </c>
      <c r="E43" s="12"/>
      <c r="F43" s="45"/>
      <c r="G43" s="40">
        <f>$G$106/$E$40</f>
        <v>-10627.653120000001</v>
      </c>
      <c r="H43" s="40">
        <f t="shared" ref="H43:K43" si="14">$G$106/$E$40</f>
        <v>-10627.653120000001</v>
      </c>
      <c r="I43" s="40">
        <f t="shared" si="14"/>
        <v>-10627.653120000001</v>
      </c>
      <c r="J43" s="40">
        <f t="shared" si="14"/>
        <v>-10627.653120000001</v>
      </c>
      <c r="K43" s="41">
        <f t="shared" si="14"/>
        <v>-10627.653120000001</v>
      </c>
      <c r="N43"/>
      <c r="O43"/>
      <c r="P43"/>
      <c r="Q43"/>
      <c r="R43"/>
      <c r="S43"/>
      <c r="T43" s="234">
        <f t="shared" si="7"/>
        <v>3</v>
      </c>
      <c r="U43" s="138">
        <v>34</v>
      </c>
      <c r="V43" s="139">
        <f t="shared" si="2"/>
        <v>34</v>
      </c>
      <c r="W43" s="27">
        <f t="shared" si="8"/>
        <v>5039321.4094011756</v>
      </c>
      <c r="X43" s="27">
        <f t="shared" si="9"/>
        <v>29396.041554840187</v>
      </c>
      <c r="Y43" s="27">
        <f t="shared" si="10"/>
        <v>5158.1067885286375</v>
      </c>
      <c r="Z43" s="52">
        <f t="shared" si="3"/>
        <v>5034163.3026126465</v>
      </c>
    </row>
    <row r="44" spans="3:26" ht="11.5" customHeight="1" x14ac:dyDescent="0.35">
      <c r="C44" s="36" t="s">
        <v>67</v>
      </c>
      <c r="E44" s="12"/>
      <c r="F44" s="45"/>
      <c r="G44" s="45"/>
      <c r="H44" s="40">
        <f>$H$106/$E$40</f>
        <v>-11010.248632320001</v>
      </c>
      <c r="I44" s="40">
        <f t="shared" ref="I44:K44" si="15">$H$106/$E$40</f>
        <v>-11010.248632320001</v>
      </c>
      <c r="J44" s="40">
        <f t="shared" si="15"/>
        <v>-11010.248632320001</v>
      </c>
      <c r="K44" s="41">
        <f t="shared" si="15"/>
        <v>-11010.248632320001</v>
      </c>
      <c r="N44"/>
      <c r="O44"/>
      <c r="P44"/>
      <c r="Q44"/>
      <c r="R44"/>
      <c r="S44"/>
      <c r="T44" s="234">
        <f t="shared" si="7"/>
        <v>3</v>
      </c>
      <c r="U44" s="138">
        <v>35</v>
      </c>
      <c r="V44" s="139">
        <f t="shared" si="2"/>
        <v>35</v>
      </c>
      <c r="W44" s="27">
        <f t="shared" si="8"/>
        <v>5034163.3026126465</v>
      </c>
      <c r="X44" s="27">
        <f t="shared" si="9"/>
        <v>29365.952598573771</v>
      </c>
      <c r="Y44" s="27">
        <f t="shared" si="10"/>
        <v>5188.1957447950545</v>
      </c>
      <c r="Z44" s="52">
        <f t="shared" si="3"/>
        <v>5028975.1068678517</v>
      </c>
    </row>
    <row r="45" spans="3:26" ht="11.5" customHeight="1" x14ac:dyDescent="0.35">
      <c r="C45" s="36" t="s">
        <v>68</v>
      </c>
      <c r="E45" s="12"/>
      <c r="F45" s="45"/>
      <c r="G45" s="45"/>
      <c r="H45" s="45"/>
      <c r="I45" s="40">
        <f>$I$106/$E$40</f>
        <v>-13157.247115622402</v>
      </c>
      <c r="J45" s="40">
        <f t="shared" ref="J45:K45" si="16">$I$106/$E$40</f>
        <v>-13157.247115622402</v>
      </c>
      <c r="K45" s="41">
        <f t="shared" si="16"/>
        <v>-13157.247115622402</v>
      </c>
      <c r="N45"/>
      <c r="O45"/>
      <c r="P45"/>
      <c r="Q45"/>
      <c r="R45"/>
      <c r="S45"/>
      <c r="T45" s="234">
        <f t="shared" si="7"/>
        <v>3</v>
      </c>
      <c r="U45" s="138">
        <v>36</v>
      </c>
      <c r="V45" s="139">
        <f t="shared" si="2"/>
        <v>36</v>
      </c>
      <c r="W45" s="27">
        <f t="shared" si="8"/>
        <v>5028975.1068678517</v>
      </c>
      <c r="X45" s="27">
        <f t="shared" si="9"/>
        <v>29335.688123395797</v>
      </c>
      <c r="Y45" s="27">
        <f t="shared" si="10"/>
        <v>5218.4602199730271</v>
      </c>
      <c r="Z45" s="52">
        <f t="shared" si="3"/>
        <v>5023756.6466478789</v>
      </c>
    </row>
    <row r="46" spans="3:26" ht="11.5" customHeight="1" x14ac:dyDescent="0.35">
      <c r="C46" s="36" t="s">
        <v>69</v>
      </c>
      <c r="E46" s="12"/>
      <c r="F46" s="45"/>
      <c r="G46" s="45"/>
      <c r="H46" s="45"/>
      <c r="I46" s="45"/>
      <c r="J46" s="40">
        <f>$J$106/$E$40</f>
        <v>-10275.809997301096</v>
      </c>
      <c r="K46" s="41">
        <f t="shared" ref="K46" si="17">$J$106/$E$40</f>
        <v>-10275.809997301096</v>
      </c>
      <c r="N46"/>
      <c r="O46"/>
      <c r="P46"/>
      <c r="Q46"/>
      <c r="R46"/>
      <c r="S46"/>
      <c r="T46" s="234">
        <f t="shared" si="7"/>
        <v>4</v>
      </c>
      <c r="U46" s="138">
        <v>37</v>
      </c>
      <c r="V46" s="139">
        <f t="shared" si="2"/>
        <v>37</v>
      </c>
      <c r="W46" s="27">
        <f t="shared" si="8"/>
        <v>5023756.6466478789</v>
      </c>
      <c r="X46" s="27">
        <f t="shared" si="9"/>
        <v>29305.24710544596</v>
      </c>
      <c r="Y46" s="27">
        <f t="shared" si="10"/>
        <v>5248.9012379228679</v>
      </c>
      <c r="Z46" s="52">
        <f t="shared" si="3"/>
        <v>5018507.7454099562</v>
      </c>
    </row>
    <row r="47" spans="3:26" ht="11.5" customHeight="1" x14ac:dyDescent="0.35">
      <c r="C47" s="36" t="s">
        <v>70</v>
      </c>
      <c r="E47" s="13"/>
      <c r="F47" s="46"/>
      <c r="G47" s="46"/>
      <c r="H47" s="46"/>
      <c r="I47" s="46"/>
      <c r="J47" s="46"/>
      <c r="K47" s="47">
        <f>$K$106/$E$40</f>
        <v>-10029.19055736587</v>
      </c>
      <c r="N47"/>
      <c r="O47"/>
      <c r="P47"/>
      <c r="Q47"/>
      <c r="R47"/>
      <c r="S47"/>
      <c r="T47" s="234">
        <f t="shared" si="7"/>
        <v>4</v>
      </c>
      <c r="U47" s="138">
        <v>38</v>
      </c>
      <c r="V47" s="139">
        <f t="shared" si="2"/>
        <v>38</v>
      </c>
      <c r="W47" s="27">
        <f t="shared" si="8"/>
        <v>5018507.7454099562</v>
      </c>
      <c r="X47" s="27">
        <f t="shared" si="9"/>
        <v>29274.628514891407</v>
      </c>
      <c r="Y47" s="27">
        <f t="shared" si="10"/>
        <v>5279.5198284774197</v>
      </c>
      <c r="Z47" s="52">
        <f t="shared" si="3"/>
        <v>5013228.2255814783</v>
      </c>
    </row>
    <row r="48" spans="3:26" ht="11.5" customHeight="1" x14ac:dyDescent="0.35">
      <c r="C48" s="48" t="s">
        <v>71</v>
      </c>
      <c r="E48" s="38">
        <f>SUM(E41:E47)</f>
        <v>-10752</v>
      </c>
      <c r="F48" s="38">
        <f t="shared" ref="F48:K48" si="18">SUM(F41:F47)</f>
        <v>-20547.072</v>
      </c>
      <c r="G48" s="38">
        <f t="shared" si="18"/>
        <v>-31174.725120000003</v>
      </c>
      <c r="H48" s="38">
        <f t="shared" si="18"/>
        <v>-42184.973752320002</v>
      </c>
      <c r="I48" s="38">
        <f t="shared" si="18"/>
        <v>-55342.220867942407</v>
      </c>
      <c r="J48" s="38">
        <f t="shared" si="18"/>
        <v>-65618.030865243505</v>
      </c>
      <c r="K48" s="39">
        <f t="shared" si="18"/>
        <v>-75647.221422609378</v>
      </c>
      <c r="N48"/>
      <c r="O48"/>
      <c r="P48"/>
      <c r="Q48"/>
      <c r="R48"/>
      <c r="S48"/>
      <c r="T48" s="234">
        <f t="shared" si="7"/>
        <v>4</v>
      </c>
      <c r="U48" s="138">
        <v>39</v>
      </c>
      <c r="V48" s="139">
        <f t="shared" si="2"/>
        <v>39</v>
      </c>
      <c r="W48" s="27">
        <f t="shared" si="8"/>
        <v>5013228.2255814783</v>
      </c>
      <c r="X48" s="27">
        <f t="shared" si="9"/>
        <v>29243.831315891955</v>
      </c>
      <c r="Y48" s="27">
        <f t="shared" si="10"/>
        <v>5310.3170274768709</v>
      </c>
      <c r="Z48" s="52">
        <f t="shared" si="3"/>
        <v>5007917.9085540017</v>
      </c>
    </row>
    <row r="49" spans="3:26" ht="11.5" customHeight="1" x14ac:dyDescent="0.35">
      <c r="C49" s="37"/>
      <c r="E49" s="40"/>
      <c r="F49" s="40"/>
      <c r="G49" s="40"/>
      <c r="H49" s="40"/>
      <c r="I49" s="40"/>
      <c r="J49" s="40"/>
      <c r="K49" s="41"/>
      <c r="N49"/>
      <c r="O49"/>
      <c r="P49"/>
      <c r="Q49"/>
      <c r="R49"/>
      <c r="S49"/>
      <c r="T49" s="234">
        <f t="shared" si="7"/>
        <v>4</v>
      </c>
      <c r="U49" s="138">
        <v>40</v>
      </c>
      <c r="V49" s="139">
        <f t="shared" si="2"/>
        <v>40</v>
      </c>
      <c r="W49" s="27">
        <f t="shared" si="8"/>
        <v>5007917.9085540017</v>
      </c>
      <c r="X49" s="27">
        <f t="shared" si="9"/>
        <v>29212.854466565008</v>
      </c>
      <c r="Y49" s="27">
        <f t="shared" si="10"/>
        <v>5341.2938768038184</v>
      </c>
      <c r="Z49" s="52">
        <f t="shared" si="3"/>
        <v>5002576.6146771982</v>
      </c>
    </row>
    <row r="50" spans="3:26" ht="11.5" customHeight="1" x14ac:dyDescent="0.35">
      <c r="C50" s="49" t="s">
        <v>28</v>
      </c>
      <c r="D50" s="21"/>
      <c r="E50" s="42">
        <f>E38+E48</f>
        <v>-45752</v>
      </c>
      <c r="F50" s="42">
        <f t="shared" ref="F50:K50" si="19">F38+F48</f>
        <v>-58557.072</v>
      </c>
      <c r="G50" s="42">
        <f t="shared" si="19"/>
        <v>-73137.765119999996</v>
      </c>
      <c r="H50" s="42">
        <f t="shared" si="19"/>
        <v>-79993.672792319994</v>
      </c>
      <c r="I50" s="42">
        <f t="shared" si="19"/>
        <v>-89370.050003942408</v>
      </c>
      <c r="J50" s="42">
        <f t="shared" si="19"/>
        <v>-96855.578012091515</v>
      </c>
      <c r="K50" s="43">
        <f t="shared" si="19"/>
        <v>-104354.52725056269</v>
      </c>
      <c r="N50"/>
      <c r="O50"/>
      <c r="P50"/>
      <c r="Q50"/>
      <c r="R50"/>
      <c r="S50"/>
      <c r="T50" s="234">
        <f t="shared" si="7"/>
        <v>4</v>
      </c>
      <c r="U50" s="138">
        <v>41</v>
      </c>
      <c r="V50" s="139">
        <f t="shared" si="2"/>
        <v>41</v>
      </c>
      <c r="W50" s="27">
        <f t="shared" si="8"/>
        <v>5002576.6146771982</v>
      </c>
      <c r="X50" s="27">
        <f t="shared" si="9"/>
        <v>29181.696918950318</v>
      </c>
      <c r="Y50" s="27">
        <f t="shared" si="10"/>
        <v>5372.4514244185084</v>
      </c>
      <c r="Z50" s="52">
        <f t="shared" si="3"/>
        <v>4997204.1632527793</v>
      </c>
    </row>
    <row r="51" spans="3:26" x14ac:dyDescent="0.3">
      <c r="C51" s="25"/>
      <c r="T51" s="234">
        <f t="shared" si="7"/>
        <v>4</v>
      </c>
      <c r="U51" s="138">
        <v>42</v>
      </c>
      <c r="V51" s="139">
        <f t="shared" si="2"/>
        <v>42</v>
      </c>
      <c r="W51" s="27">
        <f t="shared" si="8"/>
        <v>4997204.1632527793</v>
      </c>
      <c r="X51" s="27">
        <f t="shared" si="9"/>
        <v>29150.357618974544</v>
      </c>
      <c r="Y51" s="27">
        <f t="shared" si="10"/>
        <v>5403.7907243942818</v>
      </c>
      <c r="Z51" s="52">
        <f t="shared" si="3"/>
        <v>4991800.3725283854</v>
      </c>
    </row>
    <row r="52" spans="3:26" ht="13" x14ac:dyDescent="0.3">
      <c r="C52" s="26" t="s">
        <v>204</v>
      </c>
      <c r="E52" s="214">
        <v>1</v>
      </c>
      <c r="F52" s="214">
        <v>2</v>
      </c>
      <c r="G52" s="214">
        <v>3</v>
      </c>
      <c r="H52" s="214">
        <v>4</v>
      </c>
      <c r="I52" s="214">
        <v>5</v>
      </c>
      <c r="J52" s="214">
        <v>6</v>
      </c>
      <c r="K52" s="214">
        <v>7</v>
      </c>
      <c r="T52" s="234">
        <f t="shared" si="7"/>
        <v>4</v>
      </c>
      <c r="U52" s="138">
        <v>43</v>
      </c>
      <c r="V52" s="139">
        <f t="shared" si="2"/>
        <v>43</v>
      </c>
      <c r="W52" s="27">
        <f t="shared" si="8"/>
        <v>4991800.3725283854</v>
      </c>
      <c r="X52" s="27">
        <f t="shared" si="9"/>
        <v>29118.835506415577</v>
      </c>
      <c r="Y52" s="27">
        <f t="shared" si="10"/>
        <v>5435.3128369532496</v>
      </c>
      <c r="Z52" s="52">
        <f t="shared" si="3"/>
        <v>4986365.0596914319</v>
      </c>
    </row>
    <row r="53" spans="3:26" x14ac:dyDescent="0.3">
      <c r="C53" s="171"/>
      <c r="D53" s="18"/>
      <c r="E53" s="18"/>
      <c r="F53" s="18"/>
      <c r="G53" s="18"/>
      <c r="H53" s="18"/>
      <c r="I53" s="18"/>
      <c r="J53" s="18"/>
      <c r="K53" s="218"/>
      <c r="T53" s="234">
        <f t="shared" si="7"/>
        <v>4</v>
      </c>
      <c r="U53" s="138">
        <v>44</v>
      </c>
      <c r="V53" s="139">
        <f t="shared" si="2"/>
        <v>44</v>
      </c>
      <c r="W53" s="27">
        <f t="shared" si="8"/>
        <v>4986365.0596914319</v>
      </c>
      <c r="X53" s="27">
        <f t="shared" si="9"/>
        <v>29087.129514866683</v>
      </c>
      <c r="Y53" s="27">
        <f t="shared" si="10"/>
        <v>5467.0188285021441</v>
      </c>
      <c r="Z53" s="52">
        <f t="shared" si="3"/>
        <v>4980898.04086293</v>
      </c>
    </row>
    <row r="54" spans="3:26" x14ac:dyDescent="0.3">
      <c r="C54" s="172" t="s">
        <v>121</v>
      </c>
      <c r="E54" s="313">
        <v>1</v>
      </c>
      <c r="F54" s="313"/>
      <c r="G54" s="206"/>
      <c r="H54" s="179"/>
      <c r="I54" s="16"/>
      <c r="J54" s="173"/>
      <c r="K54" s="180"/>
      <c r="T54" s="234">
        <f t="shared" si="7"/>
        <v>4</v>
      </c>
      <c r="U54" s="138">
        <v>45</v>
      </c>
      <c r="V54" s="139">
        <f t="shared" si="2"/>
        <v>45</v>
      </c>
      <c r="W54" s="27">
        <f t="shared" si="8"/>
        <v>4980898.04086293</v>
      </c>
      <c r="X54" s="27">
        <f t="shared" si="9"/>
        <v>29055.238571700422</v>
      </c>
      <c r="Y54" s="27">
        <f t="shared" si="10"/>
        <v>5498.9097716684046</v>
      </c>
      <c r="Z54" s="52">
        <f t="shared" si="3"/>
        <v>4975399.1310912613</v>
      </c>
    </row>
    <row r="55" spans="3:26" x14ac:dyDescent="0.3">
      <c r="C55" s="174" t="s">
        <v>122</v>
      </c>
      <c r="E55" s="219">
        <f>$E$104/$E$54</f>
        <v>-20458</v>
      </c>
      <c r="F55" s="178"/>
      <c r="G55" s="178"/>
      <c r="H55" s="178"/>
      <c r="I55" s="178"/>
      <c r="J55" s="178"/>
      <c r="K55" s="181"/>
      <c r="T55" s="234">
        <f t="shared" si="7"/>
        <v>4</v>
      </c>
      <c r="U55" s="138">
        <v>46</v>
      </c>
      <c r="V55" s="139">
        <f t="shared" si="2"/>
        <v>46</v>
      </c>
      <c r="W55" s="27">
        <f t="shared" si="8"/>
        <v>4975399.1310912613</v>
      </c>
      <c r="X55" s="27">
        <f t="shared" si="9"/>
        <v>29023.161598032355</v>
      </c>
      <c r="Y55" s="27">
        <f t="shared" si="10"/>
        <v>5530.9867453364714</v>
      </c>
      <c r="Z55" s="52">
        <f t="shared" si="3"/>
        <v>4969868.1443459252</v>
      </c>
    </row>
    <row r="56" spans="3:26" x14ac:dyDescent="0.3">
      <c r="C56" s="174" t="s">
        <v>123</v>
      </c>
      <c r="E56" s="178"/>
      <c r="F56" s="219">
        <f>$F$104/$E$54</f>
        <v>-25981.66</v>
      </c>
      <c r="G56" s="178"/>
      <c r="H56" s="178"/>
      <c r="I56" s="178"/>
      <c r="J56" s="178"/>
      <c r="K56" s="181"/>
      <c r="T56" s="234">
        <f t="shared" si="7"/>
        <v>4</v>
      </c>
      <c r="U56" s="138">
        <v>47</v>
      </c>
      <c r="V56" s="139">
        <f t="shared" si="2"/>
        <v>47</v>
      </c>
      <c r="W56" s="27">
        <f t="shared" si="8"/>
        <v>4969868.1443459252</v>
      </c>
      <c r="X56" s="27">
        <f t="shared" si="9"/>
        <v>28990.89750868456</v>
      </c>
      <c r="Y56" s="27">
        <f t="shared" si="10"/>
        <v>5563.250834684266</v>
      </c>
      <c r="Z56" s="52">
        <f t="shared" si="3"/>
        <v>4964304.8935112413</v>
      </c>
    </row>
    <row r="57" spans="3:26" x14ac:dyDescent="0.3">
      <c r="C57" s="174" t="s">
        <v>124</v>
      </c>
      <c r="E57" s="178"/>
      <c r="F57" s="178"/>
      <c r="G57" s="219">
        <f>$G$104/$E$54</f>
        <v>-28787.679280000004</v>
      </c>
      <c r="H57" s="178"/>
      <c r="I57" s="178"/>
      <c r="J57" s="178"/>
      <c r="K57" s="181"/>
      <c r="T57" s="234">
        <f t="shared" si="7"/>
        <v>4</v>
      </c>
      <c r="U57" s="138">
        <v>48</v>
      </c>
      <c r="V57" s="139">
        <f t="shared" si="2"/>
        <v>48</v>
      </c>
      <c r="W57" s="27">
        <f t="shared" si="8"/>
        <v>4964304.8935112413</v>
      </c>
      <c r="X57" s="27">
        <f t="shared" si="9"/>
        <v>28958.445212148901</v>
      </c>
      <c r="Y57" s="27">
        <f t="shared" si="10"/>
        <v>5595.703131219926</v>
      </c>
      <c r="Z57" s="52">
        <f t="shared" si="3"/>
        <v>4958709.190380021</v>
      </c>
    </row>
    <row r="58" spans="3:26" x14ac:dyDescent="0.3">
      <c r="C58" s="174" t="s">
        <v>125</v>
      </c>
      <c r="E58" s="178"/>
      <c r="F58" s="178"/>
      <c r="G58" s="178"/>
      <c r="H58" s="219">
        <f>$H$104/$E$54</f>
        <v>-33969.461550400003</v>
      </c>
      <c r="I58" s="178"/>
      <c r="J58" s="178"/>
      <c r="K58" s="181"/>
      <c r="T58" s="234">
        <f t="shared" si="7"/>
        <v>5</v>
      </c>
      <c r="U58" s="138">
        <v>49</v>
      </c>
      <c r="V58" s="139">
        <f t="shared" si="2"/>
        <v>49</v>
      </c>
      <c r="W58" s="27">
        <f t="shared" si="8"/>
        <v>4958709.190380021</v>
      </c>
      <c r="X58" s="27">
        <f t="shared" si="9"/>
        <v>28925.803610550116</v>
      </c>
      <c r="Y58" s="27">
        <f t="shared" si="10"/>
        <v>5628.3447328187094</v>
      </c>
      <c r="Z58" s="52">
        <f t="shared" si="3"/>
        <v>4953080.8456472019</v>
      </c>
    </row>
    <row r="59" spans="3:26" x14ac:dyDescent="0.3">
      <c r="C59" s="174" t="s">
        <v>126</v>
      </c>
      <c r="E59" s="178"/>
      <c r="F59" s="178"/>
      <c r="G59" s="178"/>
      <c r="H59" s="178"/>
      <c r="I59" s="219">
        <f>$I$104/$E$54</f>
        <v>-33391.980704043206</v>
      </c>
      <c r="J59" s="178"/>
      <c r="K59" s="181"/>
      <c r="T59" s="234">
        <f t="shared" si="7"/>
        <v>5</v>
      </c>
      <c r="U59" s="138">
        <v>50</v>
      </c>
      <c r="V59" s="139">
        <f t="shared" si="2"/>
        <v>50</v>
      </c>
      <c r="W59" s="27">
        <f t="shared" si="8"/>
        <v>4953080.8456472019</v>
      </c>
      <c r="X59" s="27">
        <f t="shared" si="9"/>
        <v>28892.971599608674</v>
      </c>
      <c r="Y59" s="27">
        <f t="shared" si="10"/>
        <v>5661.1767437601511</v>
      </c>
      <c r="Z59" s="52">
        <f t="shared" si="3"/>
        <v>4947419.6689034421</v>
      </c>
    </row>
    <row r="60" spans="3:26" x14ac:dyDescent="0.3">
      <c r="C60" s="174" t="s">
        <v>128</v>
      </c>
      <c r="E60" s="189"/>
      <c r="F60" s="189"/>
      <c r="G60" s="189"/>
      <c r="H60" s="189"/>
      <c r="I60" s="189"/>
      <c r="J60" s="220">
        <f>$J$104/$E$54</f>
        <v>-28449.967559844812</v>
      </c>
      <c r="K60" s="235"/>
      <c r="T60" s="234">
        <f t="shared" si="7"/>
        <v>5</v>
      </c>
      <c r="U60" s="138">
        <v>51</v>
      </c>
      <c r="V60" s="139">
        <f t="shared" si="2"/>
        <v>51</v>
      </c>
      <c r="W60" s="27">
        <f t="shared" si="8"/>
        <v>4947419.6689034421</v>
      </c>
      <c r="X60" s="27">
        <f t="shared" si="9"/>
        <v>28859.948068603408</v>
      </c>
      <c r="Y60" s="27">
        <f t="shared" si="10"/>
        <v>5694.2002747654187</v>
      </c>
      <c r="Z60" s="52">
        <f t="shared" si="3"/>
        <v>4941725.4686286766</v>
      </c>
    </row>
    <row r="61" spans="3:26" x14ac:dyDescent="0.3">
      <c r="C61" s="176" t="s">
        <v>127</v>
      </c>
      <c r="D61" s="21"/>
      <c r="E61" s="177">
        <f>SUM(E55:E60)</f>
        <v>-20458</v>
      </c>
      <c r="F61" s="177">
        <f t="shared" ref="F61:J61" si="20">SUM(F55:F60)</f>
        <v>-25981.66</v>
      </c>
      <c r="G61" s="177">
        <f t="shared" si="20"/>
        <v>-28787.679280000004</v>
      </c>
      <c r="H61" s="177">
        <f t="shared" si="20"/>
        <v>-33969.461550400003</v>
      </c>
      <c r="I61" s="177">
        <f t="shared" si="20"/>
        <v>-33391.980704043206</v>
      </c>
      <c r="J61" s="177">
        <f t="shared" si="20"/>
        <v>-28449.967559844812</v>
      </c>
      <c r="K61" s="43">
        <f>SUM(K55:K60)</f>
        <v>0</v>
      </c>
      <c r="T61" s="234">
        <f t="shared" si="7"/>
        <v>5</v>
      </c>
      <c r="U61" s="138">
        <v>52</v>
      </c>
      <c r="V61" s="139">
        <f t="shared" si="2"/>
        <v>52</v>
      </c>
      <c r="W61" s="27">
        <f t="shared" si="8"/>
        <v>4941725.4686286766</v>
      </c>
      <c r="X61" s="27">
        <f t="shared" si="9"/>
        <v>28826.731900333943</v>
      </c>
      <c r="Y61" s="27">
        <f t="shared" si="10"/>
        <v>5727.4164430348828</v>
      </c>
      <c r="Z61" s="52">
        <f t="shared" si="3"/>
        <v>4935998.0521856416</v>
      </c>
    </row>
    <row r="62" spans="3:26" x14ac:dyDescent="0.3">
      <c r="C62" s="212" t="s">
        <v>183</v>
      </c>
      <c r="E62" s="222">
        <f t="shared" ref="E62:K62" si="21">(D62+E104)*IF(E52&gt;$D$3,0,1)</f>
        <v>-20458</v>
      </c>
      <c r="F62" s="222">
        <f t="shared" si="21"/>
        <v>-46439.66</v>
      </c>
      <c r="G62" s="222">
        <f t="shared" si="21"/>
        <v>-75227.339280000015</v>
      </c>
      <c r="H62" s="222">
        <f t="shared" si="21"/>
        <v>-109196.80083040003</v>
      </c>
      <c r="I62" s="222">
        <f t="shared" si="21"/>
        <v>-142588.78153444323</v>
      </c>
      <c r="J62" s="222">
        <f t="shared" si="21"/>
        <v>-171038.74909428804</v>
      </c>
      <c r="K62" s="223">
        <f t="shared" si="21"/>
        <v>0</v>
      </c>
      <c r="T62" s="234">
        <f t="shared" si="7"/>
        <v>5</v>
      </c>
      <c r="U62" s="138">
        <v>53</v>
      </c>
      <c r="V62" s="139">
        <f t="shared" si="2"/>
        <v>53</v>
      </c>
      <c r="W62" s="27">
        <f t="shared" si="8"/>
        <v>4935998.0521856416</v>
      </c>
      <c r="X62" s="27">
        <f t="shared" si="9"/>
        <v>28793.321971082907</v>
      </c>
      <c r="Y62" s="27">
        <f t="shared" si="10"/>
        <v>5760.826372285921</v>
      </c>
      <c r="Z62" s="52">
        <f t="shared" si="3"/>
        <v>4930237.2258133553</v>
      </c>
    </row>
    <row r="63" spans="3:26" x14ac:dyDescent="0.3">
      <c r="C63" s="210" t="s">
        <v>181</v>
      </c>
      <c r="E63" s="222">
        <f>(D63+E61)*IF(E52&gt;$D$3,0,1)</f>
        <v>-20458</v>
      </c>
      <c r="F63" s="222">
        <f t="shared" ref="F63:K63" si="22">(E63+F61)*IF(F52&gt;$D$3,0,1)</f>
        <v>-46439.66</v>
      </c>
      <c r="G63" s="222">
        <f t="shared" si="22"/>
        <v>-75227.339280000015</v>
      </c>
      <c r="H63" s="222">
        <f t="shared" si="22"/>
        <v>-109196.80083040003</v>
      </c>
      <c r="I63" s="222">
        <f t="shared" si="22"/>
        <v>-142588.78153444323</v>
      </c>
      <c r="J63" s="222">
        <f t="shared" si="22"/>
        <v>-171038.74909428804</v>
      </c>
      <c r="K63" s="223">
        <f t="shared" si="22"/>
        <v>0</v>
      </c>
      <c r="T63" s="234">
        <f t="shared" si="7"/>
        <v>5</v>
      </c>
      <c r="U63" s="138">
        <v>54</v>
      </c>
      <c r="V63" s="139">
        <f t="shared" si="2"/>
        <v>54</v>
      </c>
      <c r="W63" s="27">
        <f t="shared" si="8"/>
        <v>4930237.2258133553</v>
      </c>
      <c r="X63" s="27">
        <f t="shared" si="9"/>
        <v>28759.717150577904</v>
      </c>
      <c r="Y63" s="27">
        <f t="shared" si="10"/>
        <v>5794.4311927909221</v>
      </c>
      <c r="Z63" s="52">
        <f t="shared" si="3"/>
        <v>4924442.7946205642</v>
      </c>
    </row>
    <row r="64" spans="3:26" x14ac:dyDescent="0.3">
      <c r="C64" s="211" t="s">
        <v>182</v>
      </c>
      <c r="D64" s="21"/>
      <c r="E64" s="175">
        <f>-E62+E63</f>
        <v>0</v>
      </c>
      <c r="F64" s="175">
        <f t="shared" ref="F64:K64" si="23">-F62+F63</f>
        <v>0</v>
      </c>
      <c r="G64" s="175">
        <f t="shared" si="23"/>
        <v>0</v>
      </c>
      <c r="H64" s="175">
        <f t="shared" si="23"/>
        <v>0</v>
      </c>
      <c r="I64" s="175">
        <f t="shared" si="23"/>
        <v>0</v>
      </c>
      <c r="J64" s="175">
        <f t="shared" si="23"/>
        <v>0</v>
      </c>
      <c r="K64" s="182">
        <f t="shared" si="23"/>
        <v>0</v>
      </c>
      <c r="T64" s="234">
        <f t="shared" si="7"/>
        <v>5</v>
      </c>
      <c r="U64" s="138">
        <v>55</v>
      </c>
      <c r="V64" s="139">
        <f t="shared" si="2"/>
        <v>55</v>
      </c>
      <c r="W64" s="27">
        <f t="shared" si="8"/>
        <v>4924442.7946205642</v>
      </c>
      <c r="X64" s="27">
        <f t="shared" si="9"/>
        <v>28725.916301953293</v>
      </c>
      <c r="Y64" s="27">
        <f t="shared" si="10"/>
        <v>5828.2320414155347</v>
      </c>
      <c r="Z64" s="52">
        <f t="shared" si="3"/>
        <v>4918614.5625791484</v>
      </c>
    </row>
    <row r="65" spans="3:26" x14ac:dyDescent="0.3">
      <c r="C65" s="25"/>
      <c r="T65" s="234">
        <f t="shared" si="7"/>
        <v>5</v>
      </c>
      <c r="U65" s="138">
        <v>56</v>
      </c>
      <c r="V65" s="139">
        <f t="shared" si="2"/>
        <v>56</v>
      </c>
      <c r="W65" s="27">
        <f t="shared" si="8"/>
        <v>4918614.5625791484</v>
      </c>
      <c r="X65" s="27">
        <f t="shared" si="9"/>
        <v>28691.9182817117</v>
      </c>
      <c r="Y65" s="27">
        <f t="shared" si="10"/>
        <v>5862.2300616571256</v>
      </c>
      <c r="Z65" s="52">
        <f t="shared" si="3"/>
        <v>4912752.3325174917</v>
      </c>
    </row>
    <row r="66" spans="3:26" ht="13" x14ac:dyDescent="0.3">
      <c r="C66" s="26" t="s">
        <v>180</v>
      </c>
      <c r="E66" s="213">
        <v>1</v>
      </c>
      <c r="F66" s="213">
        <v>2</v>
      </c>
      <c r="G66" s="213">
        <v>3</v>
      </c>
      <c r="H66" s="213">
        <v>4</v>
      </c>
      <c r="I66" s="213">
        <v>5</v>
      </c>
      <c r="J66" s="213">
        <v>6</v>
      </c>
      <c r="K66" s="213">
        <v>7</v>
      </c>
      <c r="T66" s="234">
        <f t="shared" si="7"/>
        <v>5</v>
      </c>
      <c r="U66" s="138">
        <v>57</v>
      </c>
      <c r="V66" s="139">
        <f t="shared" si="2"/>
        <v>57</v>
      </c>
      <c r="W66" s="27">
        <f t="shared" si="8"/>
        <v>4912752.3325174917</v>
      </c>
      <c r="X66" s="27">
        <f t="shared" si="9"/>
        <v>28657.721939685365</v>
      </c>
      <c r="Y66" s="27">
        <f t="shared" si="10"/>
        <v>5896.4264036834602</v>
      </c>
      <c r="Z66" s="52">
        <f t="shared" si="3"/>
        <v>4906855.906113808</v>
      </c>
    </row>
    <row r="67" spans="3:26" x14ac:dyDescent="0.3">
      <c r="C67" s="171"/>
      <c r="D67" s="18"/>
      <c r="E67" s="18"/>
      <c r="F67" s="18"/>
      <c r="G67" s="18"/>
      <c r="H67" s="18"/>
      <c r="I67" s="18"/>
      <c r="J67" s="18"/>
      <c r="K67" s="218"/>
      <c r="T67" s="234">
        <f t="shared" si="7"/>
        <v>5</v>
      </c>
      <c r="U67" s="138">
        <v>58</v>
      </c>
      <c r="V67" s="139">
        <f t="shared" si="2"/>
        <v>58</v>
      </c>
      <c r="W67" s="27">
        <f t="shared" si="8"/>
        <v>4906855.906113808</v>
      </c>
      <c r="X67" s="27">
        <f t="shared" si="9"/>
        <v>28623.326118997215</v>
      </c>
      <c r="Y67" s="27">
        <f t="shared" si="10"/>
        <v>5930.8222243716127</v>
      </c>
      <c r="Z67" s="52">
        <f t="shared" si="3"/>
        <v>4900925.083889436</v>
      </c>
    </row>
    <row r="68" spans="3:26" x14ac:dyDescent="0.3">
      <c r="C68" s="174" t="s">
        <v>184</v>
      </c>
      <c r="E68" s="16">
        <f>-$E$8/$D$12*IF(E66&gt;$D$3,0,1)</f>
        <v>-7419.6428571428569</v>
      </c>
      <c r="F68" s="16">
        <f t="shared" ref="F68:K68" si="24">-$E$8/$D$12*IF(F66&gt;$D$3,0,1)</f>
        <v>-7419.6428571428569</v>
      </c>
      <c r="G68" s="16">
        <f t="shared" si="24"/>
        <v>-7419.6428571428569</v>
      </c>
      <c r="H68" s="16">
        <f t="shared" si="24"/>
        <v>-7419.6428571428569</v>
      </c>
      <c r="I68" s="16">
        <f t="shared" si="24"/>
        <v>-7419.6428571428569</v>
      </c>
      <c r="J68" s="16">
        <f t="shared" si="24"/>
        <v>-7419.6428571428569</v>
      </c>
      <c r="K68" s="19">
        <f t="shared" si="24"/>
        <v>0</v>
      </c>
      <c r="T68" s="234">
        <f t="shared" si="7"/>
        <v>5</v>
      </c>
      <c r="U68" s="138">
        <v>59</v>
      </c>
      <c r="V68" s="139">
        <f t="shared" si="2"/>
        <v>59</v>
      </c>
      <c r="W68" s="27">
        <f t="shared" si="8"/>
        <v>4900925.083889436</v>
      </c>
      <c r="X68" s="27">
        <f t="shared" si="9"/>
        <v>28588.729656021715</v>
      </c>
      <c r="Y68" s="27">
        <f t="shared" si="10"/>
        <v>5965.4186873471135</v>
      </c>
      <c r="Z68" s="52">
        <f t="shared" si="3"/>
        <v>4894959.6652020887</v>
      </c>
    </row>
    <row r="69" spans="3:26" x14ac:dyDescent="0.3">
      <c r="C69" s="210" t="s">
        <v>181</v>
      </c>
      <c r="E69" s="115">
        <f>(D69+E68)*IF(E66&gt;$D$3,0,1)</f>
        <v>-7419.6428571428569</v>
      </c>
      <c r="F69" s="115">
        <f t="shared" ref="F69:K69" si="25">(E69+F68)*IF(F66&gt;$D$3,0,1)</f>
        <v>-14839.285714285714</v>
      </c>
      <c r="G69" s="115">
        <f t="shared" si="25"/>
        <v>-22258.928571428572</v>
      </c>
      <c r="H69" s="115">
        <f t="shared" si="25"/>
        <v>-29678.571428571428</v>
      </c>
      <c r="I69" s="115">
        <f t="shared" si="25"/>
        <v>-37098.214285714283</v>
      </c>
      <c r="J69" s="115">
        <f t="shared" si="25"/>
        <v>-44517.857142857138</v>
      </c>
      <c r="K69" s="221">
        <f t="shared" si="25"/>
        <v>0</v>
      </c>
      <c r="T69" s="234">
        <f t="shared" si="7"/>
        <v>5</v>
      </c>
      <c r="U69" s="138">
        <v>60</v>
      </c>
      <c r="V69" s="139">
        <f t="shared" si="2"/>
        <v>60</v>
      </c>
      <c r="W69" s="27">
        <f t="shared" si="8"/>
        <v>4894959.6652020887</v>
      </c>
      <c r="X69" s="27">
        <f t="shared" si="9"/>
        <v>28553.931380345522</v>
      </c>
      <c r="Y69" s="27">
        <f t="shared" si="10"/>
        <v>6000.2169630233047</v>
      </c>
      <c r="Z69" s="52">
        <f t="shared" si="3"/>
        <v>4888959.4482390657</v>
      </c>
    </row>
    <row r="70" spans="3:26" x14ac:dyDescent="0.3">
      <c r="C70" s="211" t="s">
        <v>182</v>
      </c>
      <c r="D70" s="21"/>
      <c r="E70" s="175">
        <f>($E$8+E69)*IF(E66&gt;$D$3,0,1)</f>
        <v>44517.857142857145</v>
      </c>
      <c r="F70" s="175">
        <f t="shared" ref="F70:K70" si="26">($E$8+F69)*IF(F66&gt;$D$3,0,1)</f>
        <v>37098.21428571429</v>
      </c>
      <c r="G70" s="175">
        <f t="shared" si="26"/>
        <v>29678.571428571428</v>
      </c>
      <c r="H70" s="175">
        <f t="shared" si="26"/>
        <v>22258.928571428572</v>
      </c>
      <c r="I70" s="175">
        <f t="shared" si="26"/>
        <v>14839.285714285717</v>
      </c>
      <c r="J70" s="175">
        <f t="shared" si="26"/>
        <v>7419.6428571428623</v>
      </c>
      <c r="K70" s="182">
        <f t="shared" si="26"/>
        <v>0</v>
      </c>
      <c r="T70" s="234">
        <f t="shared" si="7"/>
        <v>6</v>
      </c>
      <c r="U70" s="138">
        <v>61</v>
      </c>
      <c r="V70" s="139">
        <f t="shared" si="2"/>
        <v>61</v>
      </c>
      <c r="W70" s="27">
        <f t="shared" si="8"/>
        <v>4888959.4482390657</v>
      </c>
      <c r="X70" s="27">
        <f t="shared" si="9"/>
        <v>28518.930114727886</v>
      </c>
      <c r="Y70" s="27">
        <f t="shared" si="10"/>
        <v>6035.2182286409416</v>
      </c>
      <c r="Z70" s="52">
        <f t="shared" si="3"/>
        <v>4882924.2300104247</v>
      </c>
    </row>
    <row r="71" spans="3:26" x14ac:dyDescent="0.3">
      <c r="C71" s="25"/>
      <c r="T71" s="234">
        <f t="shared" si="7"/>
        <v>6</v>
      </c>
      <c r="U71" s="138">
        <v>62</v>
      </c>
      <c r="V71" s="139">
        <f t="shared" si="2"/>
        <v>62</v>
      </c>
      <c r="W71" s="27">
        <f t="shared" si="8"/>
        <v>4882924.2300104247</v>
      </c>
      <c r="X71" s="27">
        <f t="shared" si="9"/>
        <v>28483.724675060814</v>
      </c>
      <c r="Y71" s="27">
        <f t="shared" si="10"/>
        <v>6070.4236683080135</v>
      </c>
      <c r="Z71" s="52">
        <f t="shared" si="3"/>
        <v>4876853.8063421166</v>
      </c>
    </row>
    <row r="72" spans="3:26" ht="13" x14ac:dyDescent="0.3">
      <c r="C72" s="26" t="s">
        <v>60</v>
      </c>
      <c r="E72" s="213">
        <v>1</v>
      </c>
      <c r="F72" s="213">
        <v>2</v>
      </c>
      <c r="G72" s="213">
        <v>3</v>
      </c>
      <c r="H72" s="213">
        <v>4</v>
      </c>
      <c r="I72" s="213">
        <v>5</v>
      </c>
      <c r="J72" s="213">
        <v>6</v>
      </c>
      <c r="K72" s="214">
        <v>7</v>
      </c>
      <c r="T72" s="234">
        <f t="shared" si="7"/>
        <v>6</v>
      </c>
      <c r="U72" s="138">
        <v>63</v>
      </c>
      <c r="V72" s="139">
        <f t="shared" si="2"/>
        <v>63</v>
      </c>
      <c r="W72" s="27">
        <f t="shared" si="8"/>
        <v>4876853.8063421166</v>
      </c>
      <c r="X72" s="27">
        <f t="shared" si="9"/>
        <v>28448.313870329017</v>
      </c>
      <c r="Y72" s="27">
        <f t="shared" si="10"/>
        <v>6105.8344730398094</v>
      </c>
      <c r="Z72" s="52">
        <f t="shared" si="3"/>
        <v>4870747.9718690766</v>
      </c>
    </row>
    <row r="73" spans="3:26" ht="14.5" customHeight="1" x14ac:dyDescent="0.3">
      <c r="C73" s="50" t="s">
        <v>188</v>
      </c>
      <c r="D73" s="22"/>
      <c r="E73" s="227">
        <f t="shared" ref="E73:K73" si="27">D76</f>
        <v>0</v>
      </c>
      <c r="F73" s="227">
        <f t="shared" si="27"/>
        <v>0</v>
      </c>
      <c r="G73" s="227">
        <f t="shared" si="27"/>
        <v>0</v>
      </c>
      <c r="H73" s="227">
        <f t="shared" si="27"/>
        <v>0</v>
      </c>
      <c r="I73" s="227">
        <f t="shared" si="27"/>
        <v>0</v>
      </c>
      <c r="J73" s="227">
        <f t="shared" si="27"/>
        <v>0</v>
      </c>
      <c r="K73" s="228">
        <f t="shared" si="27"/>
        <v>0</v>
      </c>
      <c r="T73" s="234">
        <f t="shared" si="7"/>
        <v>6</v>
      </c>
      <c r="U73" s="138">
        <v>64</v>
      </c>
      <c r="V73" s="139">
        <f t="shared" si="2"/>
        <v>64</v>
      </c>
      <c r="W73" s="27">
        <f t="shared" si="8"/>
        <v>4870747.9718690766</v>
      </c>
      <c r="X73" s="27">
        <f t="shared" si="9"/>
        <v>28412.696502569619</v>
      </c>
      <c r="Y73" s="27">
        <f t="shared" si="10"/>
        <v>6141.4518407992091</v>
      </c>
      <c r="Z73" s="52">
        <f t="shared" si="3"/>
        <v>4864606.5200282773</v>
      </c>
    </row>
    <row r="74" spans="3:26" x14ac:dyDescent="0.3">
      <c r="C74" s="36" t="s">
        <v>61</v>
      </c>
      <c r="E74" s="40">
        <f t="shared" ref="E74:K74" si="28">IF(E120&lt;0,E120,0)</f>
        <v>0</v>
      </c>
      <c r="F74" s="40">
        <f t="shared" si="28"/>
        <v>0</v>
      </c>
      <c r="G74" s="40">
        <f t="shared" si="28"/>
        <v>0</v>
      </c>
      <c r="H74" s="40">
        <f t="shared" si="28"/>
        <v>0</v>
      </c>
      <c r="I74" s="40">
        <f t="shared" si="28"/>
        <v>0</v>
      </c>
      <c r="J74" s="40">
        <f t="shared" si="28"/>
        <v>0</v>
      </c>
      <c r="K74" s="229">
        <f t="shared" si="28"/>
        <v>0</v>
      </c>
      <c r="T74" s="234">
        <f t="shared" si="7"/>
        <v>6</v>
      </c>
      <c r="U74" s="138">
        <v>65</v>
      </c>
      <c r="V74" s="139">
        <f t="shared" ref="V74:V137" si="29">U74</f>
        <v>65</v>
      </c>
      <c r="W74" s="27">
        <f t="shared" si="8"/>
        <v>4864606.5200282773</v>
      </c>
      <c r="X74" s="27">
        <f t="shared" si="9"/>
        <v>28376.871366831623</v>
      </c>
      <c r="Y74" s="27">
        <f t="shared" si="10"/>
        <v>6177.2769765372032</v>
      </c>
      <c r="Z74" s="52">
        <f t="shared" ref="Z74:Z137" si="30">W74-Y74</f>
        <v>4858429.2430517403</v>
      </c>
    </row>
    <row r="75" spans="3:26" ht="14.5" x14ac:dyDescent="0.35">
      <c r="C75" s="36" t="s">
        <v>189</v>
      </c>
      <c r="E75" s="40">
        <f t="shared" ref="E75:J75" si="31">IF(E72&lt;&gt;$D$3,IF(AND(E73&lt;0,E120&gt;0),MIN(-E73,E120),0),-E73)*IF(E72&gt;$D$3,0,1)</f>
        <v>0</v>
      </c>
      <c r="F75" s="40">
        <f t="shared" si="31"/>
        <v>0</v>
      </c>
      <c r="G75" s="40">
        <f t="shared" si="31"/>
        <v>0</v>
      </c>
      <c r="H75" s="40">
        <f t="shared" si="31"/>
        <v>0</v>
      </c>
      <c r="I75" s="40">
        <f t="shared" si="31"/>
        <v>0</v>
      </c>
      <c r="J75" s="40">
        <f t="shared" si="31"/>
        <v>0</v>
      </c>
      <c r="K75" s="229">
        <f>IF(K72&lt;&gt;$D$3,IF(AND(K73&lt;0,K120&gt;0),MIN(-K73,K120),0),-K73)*IF(K72&gt;$D$3,0,1)</f>
        <v>0</v>
      </c>
      <c r="N75"/>
      <c r="O75"/>
      <c r="P75"/>
      <c r="Q75"/>
      <c r="R75"/>
      <c r="S75"/>
      <c r="T75" s="234">
        <f t="shared" ref="T75:T138" si="32">ROUNDUP(U75/12,0)</f>
        <v>6</v>
      </c>
      <c r="U75" s="138">
        <v>66</v>
      </c>
      <c r="V75" s="139">
        <f t="shared" si="29"/>
        <v>66</v>
      </c>
      <c r="W75" s="27">
        <f t="shared" ref="W75:W138" si="33">Z74</f>
        <v>4858429.2430517403</v>
      </c>
      <c r="X75" s="27">
        <f t="shared" ref="X75:X138" si="34">IF(ROUND(W75,0)=0,0,$D$11/12-Y75)</f>
        <v>28340.837251135155</v>
      </c>
      <c r="Y75" s="27">
        <f t="shared" ref="Y75:Y138" si="35">IFERROR(-PPMT($E$10,V75,$E$9,$E$6),0)</f>
        <v>6213.3110922336718</v>
      </c>
      <c r="Z75" s="52">
        <f t="shared" si="30"/>
        <v>4852215.9319595071</v>
      </c>
    </row>
    <row r="76" spans="3:26" ht="14.5" x14ac:dyDescent="0.35">
      <c r="C76" s="51" t="s">
        <v>190</v>
      </c>
      <c r="D76" s="21"/>
      <c r="E76" s="230">
        <f t="shared" ref="E76:K76" si="36">SUM(E73:E75)</f>
        <v>0</v>
      </c>
      <c r="F76" s="230">
        <f t="shared" si="36"/>
        <v>0</v>
      </c>
      <c r="G76" s="230">
        <f t="shared" si="36"/>
        <v>0</v>
      </c>
      <c r="H76" s="230">
        <f t="shared" si="36"/>
        <v>0</v>
      </c>
      <c r="I76" s="230">
        <f t="shared" si="36"/>
        <v>0</v>
      </c>
      <c r="J76" s="230">
        <f t="shared" si="36"/>
        <v>0</v>
      </c>
      <c r="K76" s="231">
        <f t="shared" si="36"/>
        <v>0</v>
      </c>
      <c r="N76"/>
      <c r="O76"/>
      <c r="P76"/>
      <c r="Q76"/>
      <c r="R76"/>
      <c r="S76"/>
      <c r="T76" s="234">
        <f t="shared" si="32"/>
        <v>6</v>
      </c>
      <c r="U76" s="138">
        <v>67</v>
      </c>
      <c r="V76" s="139">
        <f t="shared" si="29"/>
        <v>67</v>
      </c>
      <c r="W76" s="27">
        <f t="shared" si="33"/>
        <v>4852215.9319595071</v>
      </c>
      <c r="X76" s="27">
        <f t="shared" si="34"/>
        <v>28304.592936430461</v>
      </c>
      <c r="Y76" s="27">
        <f t="shared" si="35"/>
        <v>6249.555406938367</v>
      </c>
      <c r="Z76" s="52">
        <f t="shared" si="30"/>
        <v>4845966.3765525687</v>
      </c>
    </row>
    <row r="77" spans="3:26" ht="14.5" customHeight="1" x14ac:dyDescent="0.35">
      <c r="C77" s="320" t="s">
        <v>191</v>
      </c>
      <c r="D77" s="320"/>
      <c r="E77" s="320"/>
      <c r="F77" s="320"/>
      <c r="G77" s="320"/>
      <c r="H77" s="320"/>
      <c r="I77" s="320"/>
      <c r="J77" s="320"/>
      <c r="K77" s="320"/>
      <c r="N77"/>
      <c r="O77"/>
      <c r="P77"/>
      <c r="Q77"/>
      <c r="R77"/>
      <c r="S77"/>
      <c r="T77" s="234">
        <f t="shared" si="32"/>
        <v>6</v>
      </c>
      <c r="U77" s="138">
        <v>68</v>
      </c>
      <c r="V77" s="139">
        <f t="shared" si="29"/>
        <v>68</v>
      </c>
      <c r="W77" s="27">
        <f t="shared" si="33"/>
        <v>4845966.3765525687</v>
      </c>
      <c r="X77" s="27">
        <f t="shared" si="34"/>
        <v>28268.13719655665</v>
      </c>
      <c r="Y77" s="27">
        <f t="shared" si="35"/>
        <v>6286.011146812174</v>
      </c>
      <c r="Z77" s="52">
        <f t="shared" si="30"/>
        <v>4839680.365405757</v>
      </c>
    </row>
    <row r="78" spans="3:26" ht="14.5" x14ac:dyDescent="0.35">
      <c r="C78" s="321"/>
      <c r="D78" s="321"/>
      <c r="E78" s="321"/>
      <c r="F78" s="321"/>
      <c r="G78" s="321"/>
      <c r="H78" s="321"/>
      <c r="I78" s="321"/>
      <c r="J78" s="321"/>
      <c r="K78" s="321"/>
      <c r="N78"/>
      <c r="O78"/>
      <c r="P78"/>
      <c r="Q78"/>
      <c r="R78"/>
      <c r="S78"/>
      <c r="T78" s="234">
        <f t="shared" si="32"/>
        <v>6</v>
      </c>
      <c r="U78" s="138">
        <v>69</v>
      </c>
      <c r="V78" s="139">
        <f t="shared" si="29"/>
        <v>69</v>
      </c>
      <c r="W78" s="27">
        <f t="shared" si="33"/>
        <v>4839680.365405757</v>
      </c>
      <c r="X78" s="27">
        <f t="shared" si="34"/>
        <v>28231.468798200247</v>
      </c>
      <c r="Y78" s="27">
        <f t="shared" si="35"/>
        <v>6322.6795451685803</v>
      </c>
      <c r="Z78" s="52">
        <f t="shared" si="30"/>
        <v>4833357.6858605882</v>
      </c>
    </row>
    <row r="79" spans="3:26" ht="12" customHeight="1" x14ac:dyDescent="0.35">
      <c r="N79"/>
      <c r="O79"/>
      <c r="P79"/>
      <c r="Q79"/>
      <c r="R79"/>
      <c r="S79"/>
      <c r="T79" s="234">
        <f t="shared" si="32"/>
        <v>6</v>
      </c>
      <c r="U79" s="138">
        <v>70</v>
      </c>
      <c r="V79" s="139">
        <f t="shared" si="29"/>
        <v>70</v>
      </c>
      <c r="W79" s="27">
        <f t="shared" si="33"/>
        <v>4833357.6858605882</v>
      </c>
      <c r="X79" s="27">
        <f t="shared" si="34"/>
        <v>28194.586500853431</v>
      </c>
      <c r="Y79" s="27">
        <f t="shared" si="35"/>
        <v>6359.5618425153971</v>
      </c>
      <c r="Z79" s="52">
        <f t="shared" si="30"/>
        <v>4826998.1240180731</v>
      </c>
    </row>
    <row r="80" spans="3:26" ht="12" customHeight="1" thickBot="1" x14ac:dyDescent="0.4">
      <c r="N80"/>
      <c r="O80"/>
      <c r="P80"/>
      <c r="Q80"/>
      <c r="R80"/>
      <c r="S80"/>
      <c r="T80" s="234">
        <f t="shared" si="32"/>
        <v>6</v>
      </c>
      <c r="U80" s="138">
        <v>71</v>
      </c>
      <c r="V80" s="139">
        <f t="shared" si="29"/>
        <v>71</v>
      </c>
      <c r="W80" s="27">
        <f t="shared" si="33"/>
        <v>4826998.1240180731</v>
      </c>
      <c r="X80" s="27">
        <f t="shared" si="34"/>
        <v>28157.48905677209</v>
      </c>
      <c r="Y80" s="27">
        <f t="shared" si="35"/>
        <v>6396.659286596735</v>
      </c>
      <c r="Z80" s="52">
        <f t="shared" si="30"/>
        <v>4820601.4647314763</v>
      </c>
    </row>
    <row r="81" spans="2:26" ht="15" customHeight="1" thickTop="1" thickBot="1" x14ac:dyDescent="0.4">
      <c r="B81" s="315" t="s">
        <v>73</v>
      </c>
      <c r="C81" s="316"/>
      <c r="D81" s="316"/>
      <c r="E81" s="316"/>
      <c r="F81" s="316"/>
      <c r="G81" s="316"/>
      <c r="H81" s="316"/>
      <c r="I81" s="316"/>
      <c r="J81" s="316"/>
      <c r="K81" s="316"/>
      <c r="L81" s="317"/>
      <c r="N81"/>
      <c r="O81"/>
      <c r="P81"/>
      <c r="Q81"/>
      <c r="R81"/>
      <c r="S81"/>
      <c r="T81" s="234">
        <f t="shared" si="32"/>
        <v>6</v>
      </c>
      <c r="U81" s="138">
        <v>72</v>
      </c>
      <c r="V81" s="139">
        <f t="shared" si="29"/>
        <v>72</v>
      </c>
      <c r="W81" s="27">
        <f t="shared" si="33"/>
        <v>4820601.4647314763</v>
      </c>
      <c r="X81" s="27">
        <f t="shared" si="34"/>
        <v>28120.175210933608</v>
      </c>
      <c r="Y81" s="27">
        <f t="shared" si="35"/>
        <v>6433.973132435216</v>
      </c>
      <c r="Z81" s="52">
        <f t="shared" si="30"/>
        <v>4814167.491599041</v>
      </c>
    </row>
    <row r="82" spans="2:26" ht="12" customHeight="1" thickTop="1" x14ac:dyDescent="0.35">
      <c r="B82" s="90"/>
      <c r="C82" s="91"/>
      <c r="D82" s="91"/>
      <c r="E82" s="91"/>
      <c r="F82" s="91"/>
      <c r="G82" s="91"/>
      <c r="H82" s="91"/>
      <c r="I82" s="91"/>
      <c r="J82" s="91"/>
      <c r="K82" s="91"/>
      <c r="L82" s="92"/>
      <c r="N82"/>
      <c r="O82"/>
      <c r="P82"/>
      <c r="Q82"/>
      <c r="R82"/>
      <c r="S82"/>
      <c r="T82" s="234">
        <f t="shared" si="32"/>
        <v>7</v>
      </c>
      <c r="U82" s="138">
        <v>73</v>
      </c>
      <c r="V82" s="139">
        <f t="shared" si="29"/>
        <v>73</v>
      </c>
      <c r="W82" s="27">
        <f t="shared" si="33"/>
        <v>4814167.491599041</v>
      </c>
      <c r="X82" s="27">
        <f t="shared" si="34"/>
        <v>28082.643700994406</v>
      </c>
      <c r="Y82" s="27">
        <f t="shared" si="35"/>
        <v>6471.5046423744216</v>
      </c>
      <c r="Z82" s="52">
        <f t="shared" si="30"/>
        <v>4807695.9869566662</v>
      </c>
    </row>
    <row r="83" spans="2:26" ht="12.75" customHeight="1" x14ac:dyDescent="0.35">
      <c r="B83" s="88"/>
      <c r="C83" s="81"/>
      <c r="D83" s="153" t="s">
        <v>80</v>
      </c>
      <c r="E83" s="319" t="s">
        <v>78</v>
      </c>
      <c r="F83" s="319"/>
      <c r="G83" s="319" t="s">
        <v>79</v>
      </c>
      <c r="H83" s="319"/>
      <c r="I83" s="319" t="s">
        <v>82</v>
      </c>
      <c r="J83" s="319"/>
      <c r="K83" s="170" t="s">
        <v>29</v>
      </c>
      <c r="L83" s="86"/>
      <c r="N83"/>
      <c r="O83"/>
      <c r="P83"/>
      <c r="Q83"/>
      <c r="R83"/>
      <c r="S83"/>
      <c r="T83" s="234">
        <f t="shared" si="32"/>
        <v>7</v>
      </c>
      <c r="U83" s="138">
        <v>74</v>
      </c>
      <c r="V83" s="139">
        <f t="shared" si="29"/>
        <v>74</v>
      </c>
      <c r="W83" s="27">
        <f t="shared" si="33"/>
        <v>4807695.9869566662</v>
      </c>
      <c r="X83" s="27">
        <f t="shared" si="34"/>
        <v>28044.893257247219</v>
      </c>
      <c r="Y83" s="27">
        <f t="shared" si="35"/>
        <v>6509.2550861216068</v>
      </c>
      <c r="Z83" s="52">
        <f t="shared" si="30"/>
        <v>4801186.7318705451</v>
      </c>
    </row>
    <row r="84" spans="2:26" ht="12" customHeight="1" x14ac:dyDescent="0.35">
      <c r="B84" s="88"/>
      <c r="C84" s="81"/>
      <c r="D84" s="72" t="s">
        <v>72</v>
      </c>
      <c r="E84" s="224">
        <v>1</v>
      </c>
      <c r="F84" s="225">
        <v>2</v>
      </c>
      <c r="G84" s="224">
        <v>3</v>
      </c>
      <c r="H84" s="225">
        <v>4</v>
      </c>
      <c r="I84" s="224">
        <v>5</v>
      </c>
      <c r="J84" s="225">
        <v>6</v>
      </c>
      <c r="K84" s="226">
        <v>7</v>
      </c>
      <c r="L84" s="86"/>
      <c r="N84"/>
      <c r="O84"/>
      <c r="P84"/>
      <c r="Q84"/>
      <c r="R84"/>
      <c r="S84"/>
      <c r="T84" s="234">
        <f t="shared" si="32"/>
        <v>7</v>
      </c>
      <c r="U84" s="138">
        <v>75</v>
      </c>
      <c r="V84" s="139">
        <f t="shared" si="29"/>
        <v>75</v>
      </c>
      <c r="W84" s="27">
        <f t="shared" si="33"/>
        <v>4801186.7318705451</v>
      </c>
      <c r="X84" s="27">
        <f t="shared" si="34"/>
        <v>28006.922602578175</v>
      </c>
      <c r="Y84" s="27">
        <f t="shared" si="35"/>
        <v>6547.22574079065</v>
      </c>
      <c r="Z84" s="52">
        <f t="shared" si="30"/>
        <v>4794639.5061297547</v>
      </c>
    </row>
    <row r="85" spans="2:26" ht="12" customHeight="1" x14ac:dyDescent="0.35">
      <c r="B85" s="88"/>
      <c r="C85" s="96" t="s">
        <v>0</v>
      </c>
      <c r="D85" s="129"/>
      <c r="E85" s="112"/>
      <c r="F85" s="113">
        <v>-0.05</v>
      </c>
      <c r="G85" s="114">
        <v>0.01</v>
      </c>
      <c r="H85" s="113">
        <v>2.5000000000000001E-2</v>
      </c>
      <c r="I85" s="127">
        <v>3.5000000000000003E-2</v>
      </c>
      <c r="J85" s="113">
        <v>3.5000000000000003E-2</v>
      </c>
      <c r="K85" s="144">
        <v>3.5000000000000003E-2</v>
      </c>
      <c r="L85" s="86"/>
      <c r="N85"/>
      <c r="O85"/>
      <c r="P85"/>
      <c r="Q85"/>
      <c r="R85"/>
      <c r="S85"/>
      <c r="T85" s="234">
        <f t="shared" si="32"/>
        <v>7</v>
      </c>
      <c r="U85" s="138">
        <v>76</v>
      </c>
      <c r="V85" s="139">
        <f t="shared" si="29"/>
        <v>76</v>
      </c>
      <c r="W85" s="27">
        <f t="shared" si="33"/>
        <v>4794639.5061297547</v>
      </c>
      <c r="X85" s="27">
        <f t="shared" si="34"/>
        <v>27968.730452423566</v>
      </c>
      <c r="Y85" s="27">
        <f t="shared" si="35"/>
        <v>6585.4178909452612</v>
      </c>
      <c r="Z85" s="52">
        <f t="shared" si="30"/>
        <v>4788054.0882388093</v>
      </c>
    </row>
    <row r="86" spans="2:26" ht="12" customHeight="1" x14ac:dyDescent="0.35">
      <c r="B86" s="88"/>
      <c r="C86" s="97" t="s">
        <v>1</v>
      </c>
      <c r="D86" s="56"/>
      <c r="E86" s="67">
        <v>1100305</v>
      </c>
      <c r="F86" s="68">
        <f t="shared" ref="F86:K86" si="37">E86*(1+F85)</f>
        <v>1045289.75</v>
      </c>
      <c r="G86" s="67">
        <f t="shared" si="37"/>
        <v>1055742.6475</v>
      </c>
      <c r="H86" s="68">
        <f t="shared" si="37"/>
        <v>1082136.2136874998</v>
      </c>
      <c r="I86" s="124">
        <f t="shared" si="37"/>
        <v>1120010.9811665621</v>
      </c>
      <c r="J86" s="68">
        <f t="shared" si="37"/>
        <v>1159211.3655073917</v>
      </c>
      <c r="K86" s="68">
        <f t="shared" si="37"/>
        <v>1199783.7633001504</v>
      </c>
      <c r="L86" s="86"/>
      <c r="N86"/>
      <c r="O86"/>
      <c r="P86"/>
      <c r="Q86"/>
      <c r="R86"/>
      <c r="S86"/>
      <c r="T86" s="234">
        <f t="shared" si="32"/>
        <v>7</v>
      </c>
      <c r="U86" s="138">
        <v>77</v>
      </c>
      <c r="V86" s="139">
        <f t="shared" si="29"/>
        <v>77</v>
      </c>
      <c r="W86" s="27">
        <f t="shared" si="33"/>
        <v>4788054.0882388093</v>
      </c>
      <c r="X86" s="27">
        <f t="shared" si="34"/>
        <v>27930.315514726382</v>
      </c>
      <c r="Y86" s="27">
        <f t="shared" si="35"/>
        <v>6623.8328286424421</v>
      </c>
      <c r="Z86" s="52">
        <f t="shared" si="30"/>
        <v>4781430.2554101665</v>
      </c>
    </row>
    <row r="87" spans="2:26" ht="12" customHeight="1" x14ac:dyDescent="0.35">
      <c r="B87" s="88"/>
      <c r="C87" s="97" t="s">
        <v>2</v>
      </c>
      <c r="D87" s="56"/>
      <c r="E87" s="67">
        <v>0</v>
      </c>
      <c r="F87" s="68">
        <v>0</v>
      </c>
      <c r="G87" s="67">
        <v>0</v>
      </c>
      <c r="H87" s="68">
        <v>0</v>
      </c>
      <c r="I87" s="124">
        <v>0</v>
      </c>
      <c r="J87" s="68">
        <v>0</v>
      </c>
      <c r="K87" s="68">
        <v>0</v>
      </c>
      <c r="L87" s="86"/>
      <c r="N87"/>
      <c r="O87"/>
      <c r="P87"/>
      <c r="Q87"/>
      <c r="R87"/>
      <c r="S87"/>
      <c r="T87" s="234">
        <f t="shared" si="32"/>
        <v>7</v>
      </c>
      <c r="U87" s="138">
        <v>78</v>
      </c>
      <c r="V87" s="139">
        <f t="shared" si="29"/>
        <v>78</v>
      </c>
      <c r="W87" s="27">
        <f t="shared" si="33"/>
        <v>4781430.2554101665</v>
      </c>
      <c r="X87" s="27">
        <f t="shared" si="34"/>
        <v>27891.676489892638</v>
      </c>
      <c r="Y87" s="27">
        <f t="shared" si="35"/>
        <v>6662.4718534761887</v>
      </c>
      <c r="Z87" s="52">
        <f t="shared" si="30"/>
        <v>4774767.7835566904</v>
      </c>
    </row>
    <row r="88" spans="2:26" ht="12" customHeight="1" x14ac:dyDescent="0.35">
      <c r="B88" s="88"/>
      <c r="C88" s="97" t="s">
        <v>3</v>
      </c>
      <c r="D88" s="56"/>
      <c r="E88" s="65">
        <f>SUM(E86:E87)</f>
        <v>1100305</v>
      </c>
      <c r="F88" s="66">
        <f t="shared" ref="F88:K88" si="38">SUM(F86:F87)</f>
        <v>1045289.75</v>
      </c>
      <c r="G88" s="65">
        <f t="shared" si="38"/>
        <v>1055742.6475</v>
      </c>
      <c r="H88" s="66">
        <f t="shared" si="38"/>
        <v>1082136.2136874998</v>
      </c>
      <c r="I88" s="123">
        <f t="shared" si="38"/>
        <v>1120010.9811665621</v>
      </c>
      <c r="J88" s="66">
        <f t="shared" si="38"/>
        <v>1159211.3655073917</v>
      </c>
      <c r="K88" s="145">
        <f t="shared" si="38"/>
        <v>1199783.7633001504</v>
      </c>
      <c r="L88" s="86"/>
      <c r="N88"/>
      <c r="O88"/>
      <c r="P88"/>
      <c r="Q88"/>
      <c r="R88"/>
      <c r="S88"/>
      <c r="T88" s="234">
        <f t="shared" si="32"/>
        <v>7</v>
      </c>
      <c r="U88" s="138">
        <v>79</v>
      </c>
      <c r="V88" s="139">
        <f t="shared" si="29"/>
        <v>79</v>
      </c>
      <c r="W88" s="27">
        <f t="shared" si="33"/>
        <v>4774767.7835566904</v>
      </c>
      <c r="X88" s="27">
        <f t="shared" si="34"/>
        <v>27852.812070747357</v>
      </c>
      <c r="Y88" s="27">
        <f t="shared" si="35"/>
        <v>6701.3362726214673</v>
      </c>
      <c r="Z88" s="52">
        <f t="shared" si="30"/>
        <v>4768066.4472840689</v>
      </c>
    </row>
    <row r="89" spans="2:26" ht="12" customHeight="1" x14ac:dyDescent="0.35">
      <c r="B89" s="88"/>
      <c r="C89" s="96" t="s">
        <v>41</v>
      </c>
      <c r="D89" s="94"/>
      <c r="E89" s="114">
        <v>7.0000000000000007E-2</v>
      </c>
      <c r="F89" s="113">
        <v>0.14000000000000001</v>
      </c>
      <c r="G89" s="114">
        <v>0.12</v>
      </c>
      <c r="H89" s="113">
        <v>0.1</v>
      </c>
      <c r="I89" s="127">
        <v>7.0000000000000007E-2</v>
      </c>
      <c r="J89" s="113">
        <v>0.05</v>
      </c>
      <c r="K89" s="113">
        <v>0.05</v>
      </c>
      <c r="L89" s="86"/>
      <c r="N89"/>
      <c r="O89"/>
      <c r="P89"/>
      <c r="Q89"/>
      <c r="R89"/>
      <c r="S89"/>
      <c r="T89" s="234">
        <f t="shared" si="32"/>
        <v>7</v>
      </c>
      <c r="U89" s="138">
        <v>80</v>
      </c>
      <c r="V89" s="139">
        <f t="shared" si="29"/>
        <v>80</v>
      </c>
      <c r="W89" s="27">
        <f t="shared" si="33"/>
        <v>4768066.4472840689</v>
      </c>
      <c r="X89" s="27">
        <f t="shared" si="34"/>
        <v>27813.720942490399</v>
      </c>
      <c r="Y89" s="27">
        <f t="shared" si="35"/>
        <v>6740.4274008784259</v>
      </c>
      <c r="Z89" s="52">
        <f t="shared" si="30"/>
        <v>4761326.0198831903</v>
      </c>
    </row>
    <row r="90" spans="2:26" ht="13.25" customHeight="1" x14ac:dyDescent="0.35">
      <c r="B90" s="88"/>
      <c r="C90" s="97" t="s">
        <v>99</v>
      </c>
      <c r="D90" s="56"/>
      <c r="E90" s="63">
        <f>-E89*E88</f>
        <v>-77021.350000000006</v>
      </c>
      <c r="F90" s="64">
        <f t="shared" ref="F90:K90" si="39">-F89*F88</f>
        <v>-146340.565</v>
      </c>
      <c r="G90" s="63">
        <f t="shared" si="39"/>
        <v>-126689.11769999999</v>
      </c>
      <c r="H90" s="64">
        <f t="shared" si="39"/>
        <v>-108213.62136874998</v>
      </c>
      <c r="I90" s="103">
        <f t="shared" si="39"/>
        <v>-78400.768681659349</v>
      </c>
      <c r="J90" s="64">
        <f t="shared" si="39"/>
        <v>-57960.568275369587</v>
      </c>
      <c r="K90" s="64">
        <f t="shared" si="39"/>
        <v>-59989.188165007523</v>
      </c>
      <c r="L90" s="86"/>
      <c r="N90"/>
      <c r="O90" s="75"/>
      <c r="P90"/>
      <c r="Q90"/>
      <c r="R90"/>
      <c r="S90"/>
      <c r="T90" s="234">
        <f t="shared" si="32"/>
        <v>7</v>
      </c>
      <c r="U90" s="138">
        <v>81</v>
      </c>
      <c r="V90" s="139">
        <f t="shared" si="29"/>
        <v>81</v>
      </c>
      <c r="W90" s="27">
        <f t="shared" si="33"/>
        <v>4761326.0198831903</v>
      </c>
      <c r="X90" s="27">
        <f t="shared" si="34"/>
        <v>27774.401782651941</v>
      </c>
      <c r="Y90" s="27">
        <f t="shared" si="35"/>
        <v>6779.7465607168833</v>
      </c>
      <c r="Z90" s="52">
        <f t="shared" si="30"/>
        <v>4754546.2733224733</v>
      </c>
    </row>
    <row r="91" spans="2:26" ht="12" customHeight="1" x14ac:dyDescent="0.35">
      <c r="B91" s="88"/>
      <c r="C91" s="97" t="s">
        <v>4</v>
      </c>
      <c r="D91" s="56"/>
      <c r="E91" s="63">
        <f>E88+E90</f>
        <v>1023283.65</v>
      </c>
      <c r="F91" s="64">
        <f t="shared" ref="F91:K91" si="40">F88+F90</f>
        <v>898949.18500000006</v>
      </c>
      <c r="G91" s="63">
        <f t="shared" si="40"/>
        <v>929053.52980000002</v>
      </c>
      <c r="H91" s="64">
        <f t="shared" si="40"/>
        <v>973922.59231874975</v>
      </c>
      <c r="I91" s="103">
        <f t="shared" si="40"/>
        <v>1041610.2124849027</v>
      </c>
      <c r="J91" s="64">
        <f t="shared" si="40"/>
        <v>1101250.797232022</v>
      </c>
      <c r="K91" s="64">
        <f t="shared" si="40"/>
        <v>1139794.5751351428</v>
      </c>
      <c r="L91" s="86"/>
      <c r="N91"/>
      <c r="O91" s="204"/>
      <c r="P91"/>
      <c r="Q91"/>
      <c r="R91"/>
      <c r="S91"/>
      <c r="T91" s="234">
        <f t="shared" si="32"/>
        <v>7</v>
      </c>
      <c r="U91" s="138">
        <v>82</v>
      </c>
      <c r="V91" s="139">
        <f t="shared" si="29"/>
        <v>82</v>
      </c>
      <c r="W91" s="27">
        <f t="shared" si="33"/>
        <v>4754546.2733224733</v>
      </c>
      <c r="X91" s="27">
        <f t="shared" si="34"/>
        <v>27734.853261047763</v>
      </c>
      <c r="Y91" s="27">
        <f t="shared" si="35"/>
        <v>6819.2950823210649</v>
      </c>
      <c r="Z91" s="52">
        <f t="shared" si="30"/>
        <v>4747726.9782401519</v>
      </c>
    </row>
    <row r="92" spans="2:26" ht="12" customHeight="1" x14ac:dyDescent="0.35">
      <c r="B92" s="88"/>
      <c r="C92" s="96" t="s">
        <v>5</v>
      </c>
      <c r="D92" s="94"/>
      <c r="E92" s="159"/>
      <c r="F92" s="113">
        <v>-0.08</v>
      </c>
      <c r="G92" s="114">
        <v>-7.0000000000000007E-2</v>
      </c>
      <c r="H92" s="113">
        <v>-0.03</v>
      </c>
      <c r="I92" s="127">
        <v>0.05</v>
      </c>
      <c r="J92" s="113">
        <v>0.03</v>
      </c>
      <c r="K92" s="144">
        <v>0.03</v>
      </c>
      <c r="L92" s="86"/>
      <c r="N92"/>
      <c r="O92" s="204"/>
      <c r="P92"/>
      <c r="Q92"/>
      <c r="R92"/>
      <c r="S92"/>
      <c r="T92" s="234">
        <f t="shared" si="32"/>
        <v>7</v>
      </c>
      <c r="U92" s="138">
        <v>83</v>
      </c>
      <c r="V92" s="139">
        <f t="shared" si="29"/>
        <v>83</v>
      </c>
      <c r="W92" s="27">
        <f t="shared" si="33"/>
        <v>4747726.9782401519</v>
      </c>
      <c r="X92" s="27">
        <f t="shared" si="34"/>
        <v>27695.07403973422</v>
      </c>
      <c r="Y92" s="27">
        <f t="shared" si="35"/>
        <v>6859.0743036346057</v>
      </c>
      <c r="Z92" s="52">
        <f t="shared" si="30"/>
        <v>4740867.9039365174</v>
      </c>
    </row>
    <row r="93" spans="2:26" ht="12" customHeight="1" x14ac:dyDescent="0.35">
      <c r="B93" s="88"/>
      <c r="C93" s="97" t="s">
        <v>100</v>
      </c>
      <c r="D93" s="56"/>
      <c r="E93" s="63">
        <v>6052</v>
      </c>
      <c r="F93" s="64">
        <f t="shared" ref="F93:K93" si="41">E93*(1+F92)</f>
        <v>5567.84</v>
      </c>
      <c r="G93" s="63">
        <f t="shared" si="41"/>
        <v>5178.0911999999998</v>
      </c>
      <c r="H93" s="64">
        <f t="shared" si="41"/>
        <v>5022.7484639999993</v>
      </c>
      <c r="I93" s="103">
        <f t="shared" si="41"/>
        <v>5273.8858871999992</v>
      </c>
      <c r="J93" s="64">
        <f t="shared" si="41"/>
        <v>5432.1024638159997</v>
      </c>
      <c r="K93" s="64">
        <f t="shared" si="41"/>
        <v>5595.0655377304802</v>
      </c>
      <c r="L93" s="86"/>
      <c r="N93"/>
      <c r="O93" s="204"/>
      <c r="P93"/>
      <c r="Q93"/>
      <c r="R93"/>
      <c r="S93"/>
      <c r="T93" s="234">
        <f t="shared" si="32"/>
        <v>7</v>
      </c>
      <c r="U93" s="138">
        <v>84</v>
      </c>
      <c r="V93" s="139">
        <f t="shared" si="29"/>
        <v>84</v>
      </c>
      <c r="W93" s="27">
        <f t="shared" si="33"/>
        <v>4740867.9039365174</v>
      </c>
      <c r="X93" s="27">
        <f t="shared" si="34"/>
        <v>27655.062772963021</v>
      </c>
      <c r="Y93" s="27">
        <f t="shared" si="35"/>
        <v>6899.0855704058067</v>
      </c>
      <c r="Z93" s="52">
        <f t="shared" si="30"/>
        <v>4733968.8183661113</v>
      </c>
    </row>
    <row r="94" spans="2:26" ht="12" customHeight="1" x14ac:dyDescent="0.35">
      <c r="B94" s="88"/>
      <c r="C94" s="106" t="s">
        <v>86</v>
      </c>
      <c r="D94" s="107"/>
      <c r="E94" s="160">
        <f>E91+E93</f>
        <v>1029335.65</v>
      </c>
      <c r="F94" s="163">
        <f t="shared" ref="F94:K94" si="42">F91+F93</f>
        <v>904517.02500000002</v>
      </c>
      <c r="G94" s="131">
        <f t="shared" si="42"/>
        <v>934231.62100000004</v>
      </c>
      <c r="H94" s="132">
        <f t="shared" si="42"/>
        <v>978945.3407827497</v>
      </c>
      <c r="I94" s="133">
        <f t="shared" si="42"/>
        <v>1046884.0983721027</v>
      </c>
      <c r="J94" s="132">
        <f t="shared" si="42"/>
        <v>1106682.8996958381</v>
      </c>
      <c r="K94" s="132">
        <f t="shared" si="42"/>
        <v>1145389.6406728732</v>
      </c>
      <c r="L94" s="86"/>
      <c r="N94"/>
      <c r="O94" s="204"/>
      <c r="P94"/>
      <c r="Q94"/>
      <c r="R94"/>
      <c r="S94"/>
      <c r="T94" s="234">
        <f t="shared" si="32"/>
        <v>8</v>
      </c>
      <c r="U94" s="138">
        <v>85</v>
      </c>
      <c r="V94" s="139">
        <f t="shared" si="29"/>
        <v>85</v>
      </c>
      <c r="W94" s="27">
        <f t="shared" si="33"/>
        <v>4733968.8183661113</v>
      </c>
      <c r="X94" s="27">
        <f t="shared" si="34"/>
        <v>27614.818107135652</v>
      </c>
      <c r="Y94" s="27">
        <f t="shared" si="35"/>
        <v>6939.3302362331733</v>
      </c>
      <c r="Z94" s="52">
        <f t="shared" si="30"/>
        <v>4727029.4881298784</v>
      </c>
    </row>
    <row r="95" spans="2:26" ht="12" customHeight="1" x14ac:dyDescent="0.35">
      <c r="B95" s="88"/>
      <c r="C95" s="98" t="s">
        <v>6</v>
      </c>
      <c r="D95" s="128"/>
      <c r="E95" s="159"/>
      <c r="F95" s="113">
        <v>-0.02</v>
      </c>
      <c r="G95" s="114">
        <v>-0.01</v>
      </c>
      <c r="H95" s="113">
        <v>0</v>
      </c>
      <c r="I95" s="127">
        <v>0.04</v>
      </c>
      <c r="J95" s="113">
        <v>3.5000000000000003E-2</v>
      </c>
      <c r="K95" s="144">
        <v>0.03</v>
      </c>
      <c r="L95" s="86"/>
      <c r="N95"/>
      <c r="O95" s="204"/>
      <c r="P95"/>
      <c r="Q95"/>
      <c r="R95"/>
      <c r="S95"/>
      <c r="T95" s="234">
        <f t="shared" si="32"/>
        <v>8</v>
      </c>
      <c r="U95" s="138">
        <v>86</v>
      </c>
      <c r="V95" s="139">
        <f t="shared" si="29"/>
        <v>86</v>
      </c>
      <c r="W95" s="27">
        <f t="shared" si="33"/>
        <v>4727029.4881298784</v>
      </c>
      <c r="X95" s="27">
        <f t="shared" si="34"/>
        <v>27574.338680757624</v>
      </c>
      <c r="Y95" s="27">
        <f t="shared" si="35"/>
        <v>6979.8096626112001</v>
      </c>
      <c r="Z95" s="52">
        <f t="shared" si="30"/>
        <v>4720049.6784672672</v>
      </c>
    </row>
    <row r="96" spans="2:26" ht="12" customHeight="1" x14ac:dyDescent="0.35">
      <c r="B96" s="88"/>
      <c r="C96" s="97" t="s">
        <v>74</v>
      </c>
      <c r="D96" s="57"/>
      <c r="E96" s="67">
        <v>-102934</v>
      </c>
      <c r="F96" s="68">
        <f t="shared" ref="F96:K96" si="43">E96*(1+F95)</f>
        <v>-100875.31999999999</v>
      </c>
      <c r="G96" s="67">
        <f t="shared" si="43"/>
        <v>-99866.566799999986</v>
      </c>
      <c r="H96" s="68">
        <f t="shared" si="43"/>
        <v>-99866.566799999986</v>
      </c>
      <c r="I96" s="124">
        <f t="shared" si="43"/>
        <v>-103861.22947199999</v>
      </c>
      <c r="J96" s="68">
        <f t="shared" si="43"/>
        <v>-107496.37250351999</v>
      </c>
      <c r="K96" s="68">
        <f t="shared" si="43"/>
        <v>-110721.26367862559</v>
      </c>
      <c r="L96" s="86"/>
      <c r="N96"/>
      <c r="O96" s="204"/>
      <c r="P96"/>
      <c r="Q96"/>
      <c r="R96"/>
      <c r="S96"/>
      <c r="T96" s="234">
        <f t="shared" si="32"/>
        <v>8</v>
      </c>
      <c r="U96" s="138">
        <v>87</v>
      </c>
      <c r="V96" s="139">
        <f t="shared" si="29"/>
        <v>87</v>
      </c>
      <c r="W96" s="27">
        <f t="shared" si="33"/>
        <v>4720049.6784672672</v>
      </c>
      <c r="X96" s="27">
        <f t="shared" si="34"/>
        <v>27533.623124392394</v>
      </c>
      <c r="Y96" s="27">
        <f t="shared" si="35"/>
        <v>7020.5252189764324</v>
      </c>
      <c r="Z96" s="52">
        <f t="shared" si="30"/>
        <v>4713029.1532482905</v>
      </c>
    </row>
    <row r="97" spans="1:26" ht="13.25" customHeight="1" x14ac:dyDescent="0.35">
      <c r="B97" s="88"/>
      <c r="C97" s="97" t="s">
        <v>7</v>
      </c>
      <c r="D97" s="167">
        <v>0.03</v>
      </c>
      <c r="E97" s="67">
        <v>-110031</v>
      </c>
      <c r="F97" s="68">
        <f t="shared" ref="F97:K97" si="44">E97*(1+$D$97)</f>
        <v>-113331.93000000001</v>
      </c>
      <c r="G97" s="67">
        <f t="shared" si="44"/>
        <v>-116731.88790000002</v>
      </c>
      <c r="H97" s="68">
        <f t="shared" si="44"/>
        <v>-120233.84453700003</v>
      </c>
      <c r="I97" s="124">
        <f t="shared" si="44"/>
        <v>-123840.85987311004</v>
      </c>
      <c r="J97" s="68">
        <f t="shared" si="44"/>
        <v>-127556.08566930334</v>
      </c>
      <c r="K97" s="68">
        <f t="shared" si="44"/>
        <v>-131382.76823938245</v>
      </c>
      <c r="L97" s="86"/>
      <c r="N97"/>
      <c r="O97" s="204"/>
      <c r="P97"/>
      <c r="Q97"/>
      <c r="R97"/>
      <c r="S97"/>
      <c r="T97" s="234">
        <f t="shared" si="32"/>
        <v>8</v>
      </c>
      <c r="U97" s="138">
        <v>88</v>
      </c>
      <c r="V97" s="139">
        <f t="shared" si="29"/>
        <v>88</v>
      </c>
      <c r="W97" s="27">
        <f t="shared" si="33"/>
        <v>4713029.1532482905</v>
      </c>
      <c r="X97" s="27">
        <f t="shared" si="34"/>
        <v>27492.67006061503</v>
      </c>
      <c r="Y97" s="27">
        <f t="shared" si="35"/>
        <v>7061.4782827537956</v>
      </c>
      <c r="Z97" s="52">
        <f t="shared" si="30"/>
        <v>4705967.6749655372</v>
      </c>
    </row>
    <row r="98" spans="1:26" ht="12" customHeight="1" x14ac:dyDescent="0.35">
      <c r="B98" s="88"/>
      <c r="C98" s="97" t="s">
        <v>178</v>
      </c>
      <c r="D98" s="168">
        <v>4.4999999999999998E-2</v>
      </c>
      <c r="E98" s="63">
        <f t="shared" ref="E98:K98" si="45">-$D$98*E88</f>
        <v>-49513.724999999999</v>
      </c>
      <c r="F98" s="64">
        <f t="shared" si="45"/>
        <v>-47038.03875</v>
      </c>
      <c r="G98" s="63">
        <f t="shared" si="45"/>
        <v>-47508.419137499994</v>
      </c>
      <c r="H98" s="64">
        <f t="shared" si="45"/>
        <v>-48696.129615937491</v>
      </c>
      <c r="I98" s="103">
        <f t="shared" si="45"/>
        <v>-50400.494152495288</v>
      </c>
      <c r="J98" s="64">
        <f t="shared" si="45"/>
        <v>-52164.511447832629</v>
      </c>
      <c r="K98" s="64">
        <f t="shared" si="45"/>
        <v>-53990.269348506765</v>
      </c>
      <c r="L98" s="86"/>
      <c r="N98" s="25"/>
      <c r="O98"/>
      <c r="P98"/>
      <c r="Q98"/>
      <c r="R98"/>
      <c r="S98"/>
      <c r="T98" s="234">
        <f t="shared" si="32"/>
        <v>8</v>
      </c>
      <c r="U98" s="138">
        <v>89</v>
      </c>
      <c r="V98" s="139">
        <f t="shared" si="29"/>
        <v>89</v>
      </c>
      <c r="W98" s="27">
        <f t="shared" si="33"/>
        <v>4705967.6749655372</v>
      </c>
      <c r="X98" s="27">
        <f t="shared" si="34"/>
        <v>27451.478103965634</v>
      </c>
      <c r="Y98" s="27">
        <f t="shared" si="35"/>
        <v>7102.6702394031918</v>
      </c>
      <c r="Z98" s="52">
        <f t="shared" si="30"/>
        <v>4698865.0047261342</v>
      </c>
    </row>
    <row r="99" spans="1:26" ht="12" customHeight="1" x14ac:dyDescent="0.35">
      <c r="B99" s="88"/>
      <c r="C99" s="97" t="s">
        <v>8</v>
      </c>
      <c r="D99" s="57"/>
      <c r="E99" s="67">
        <f t="shared" ref="E99:K99" si="46">SUM(E96:E98)</f>
        <v>-262478.72499999998</v>
      </c>
      <c r="F99" s="68">
        <f t="shared" si="46"/>
        <v>-261245.28875000001</v>
      </c>
      <c r="G99" s="67">
        <f t="shared" si="46"/>
        <v>-264106.8738375</v>
      </c>
      <c r="H99" s="68">
        <f t="shared" si="46"/>
        <v>-268796.5409529375</v>
      </c>
      <c r="I99" s="124">
        <f t="shared" si="46"/>
        <v>-278102.58349760529</v>
      </c>
      <c r="J99" s="68">
        <f t="shared" si="46"/>
        <v>-287216.96962065599</v>
      </c>
      <c r="K99" s="68">
        <f t="shared" si="46"/>
        <v>-296094.30126651481</v>
      </c>
      <c r="L99" s="86"/>
      <c r="O99"/>
      <c r="P99"/>
      <c r="Q99"/>
      <c r="R99"/>
      <c r="S99"/>
      <c r="T99" s="234">
        <f t="shared" si="32"/>
        <v>8</v>
      </c>
      <c r="U99" s="138">
        <v>90</v>
      </c>
      <c r="V99" s="139">
        <f t="shared" si="29"/>
        <v>90</v>
      </c>
      <c r="W99" s="27">
        <f t="shared" si="33"/>
        <v>4698865.0047261342</v>
      </c>
      <c r="X99" s="27">
        <f t="shared" si="34"/>
        <v>27410.04586090245</v>
      </c>
      <c r="Y99" s="27">
        <f t="shared" si="35"/>
        <v>7144.1024824663782</v>
      </c>
      <c r="Z99" s="52">
        <f t="shared" si="30"/>
        <v>4691720.9022436682</v>
      </c>
    </row>
    <row r="100" spans="1:26" ht="12" customHeight="1" x14ac:dyDescent="0.35">
      <c r="B100" s="88"/>
      <c r="C100" s="106" t="s">
        <v>87</v>
      </c>
      <c r="D100" s="107"/>
      <c r="E100" s="160">
        <f t="shared" ref="E100:K100" si="47">E94+E99</f>
        <v>766856.92500000005</v>
      </c>
      <c r="F100" s="146">
        <f t="shared" si="47"/>
        <v>643271.73625000007</v>
      </c>
      <c r="G100" s="131">
        <f t="shared" si="47"/>
        <v>670124.74716250005</v>
      </c>
      <c r="H100" s="132">
        <f t="shared" si="47"/>
        <v>710148.79982981225</v>
      </c>
      <c r="I100" s="133">
        <f t="shared" si="47"/>
        <v>768781.51487449743</v>
      </c>
      <c r="J100" s="132">
        <f t="shared" si="47"/>
        <v>819465.93007518211</v>
      </c>
      <c r="K100" s="132">
        <f t="shared" si="47"/>
        <v>849295.33940635843</v>
      </c>
      <c r="L100" s="86"/>
      <c r="O100"/>
      <c r="P100"/>
      <c r="Q100"/>
      <c r="R100"/>
      <c r="S100"/>
      <c r="T100" s="234">
        <f t="shared" si="32"/>
        <v>8</v>
      </c>
      <c r="U100" s="138">
        <v>91</v>
      </c>
      <c r="V100" s="139">
        <f t="shared" si="29"/>
        <v>91</v>
      </c>
      <c r="W100" s="27">
        <f t="shared" si="33"/>
        <v>4691720.9022436682</v>
      </c>
      <c r="X100" s="27">
        <f t="shared" si="34"/>
        <v>27368.371929754729</v>
      </c>
      <c r="Y100" s="27">
        <f t="shared" si="35"/>
        <v>7185.7764136140968</v>
      </c>
      <c r="Z100" s="52">
        <f t="shared" si="30"/>
        <v>4684535.1258300543</v>
      </c>
    </row>
    <row r="101" spans="1:26" ht="12" customHeight="1" x14ac:dyDescent="0.35">
      <c r="B101" s="88"/>
      <c r="C101" s="96" t="s">
        <v>76</v>
      </c>
      <c r="D101" s="95"/>
      <c r="E101" s="162"/>
      <c r="F101" s="55">
        <v>8.5999999999999993E-2</v>
      </c>
      <c r="G101" s="54">
        <v>0.104</v>
      </c>
      <c r="H101" s="55">
        <v>-9.9000000000000005E-2</v>
      </c>
      <c r="I101" s="122">
        <v>-0.1</v>
      </c>
      <c r="J101" s="55">
        <v>-8.2000000000000003E-2</v>
      </c>
      <c r="K101" s="55">
        <v>-8.1000000000000003E-2</v>
      </c>
      <c r="L101" s="86"/>
      <c r="O101"/>
      <c r="P101"/>
      <c r="Q101"/>
      <c r="R101"/>
      <c r="S101"/>
      <c r="T101" s="234">
        <f t="shared" si="32"/>
        <v>8</v>
      </c>
      <c r="U101" s="138">
        <v>92</v>
      </c>
      <c r="V101" s="139">
        <f t="shared" si="29"/>
        <v>92</v>
      </c>
      <c r="W101" s="27">
        <f t="shared" si="33"/>
        <v>4684535.1258300543</v>
      </c>
      <c r="X101" s="27">
        <f t="shared" si="34"/>
        <v>27326.454900675311</v>
      </c>
      <c r="Y101" s="27">
        <f t="shared" si="35"/>
        <v>7227.693442693514</v>
      </c>
      <c r="Z101" s="52">
        <f t="shared" si="30"/>
        <v>4677307.4323873604</v>
      </c>
    </row>
    <row r="102" spans="1:26" ht="12" customHeight="1" x14ac:dyDescent="0.35">
      <c r="B102" s="88"/>
      <c r="C102" s="97" t="s">
        <v>10</v>
      </c>
      <c r="D102" s="57"/>
      <c r="E102" s="65">
        <v>-35000</v>
      </c>
      <c r="F102" s="66">
        <f t="shared" ref="F102:K102" si="48">E102*(1+F101)</f>
        <v>-38010</v>
      </c>
      <c r="G102" s="65">
        <f t="shared" si="48"/>
        <v>-41963.040000000001</v>
      </c>
      <c r="H102" s="66">
        <f t="shared" si="48"/>
        <v>-37808.69904</v>
      </c>
      <c r="I102" s="123">
        <f t="shared" si="48"/>
        <v>-34027.829136</v>
      </c>
      <c r="J102" s="66">
        <f t="shared" si="48"/>
        <v>-31237.547146848003</v>
      </c>
      <c r="K102" s="66">
        <f t="shared" si="48"/>
        <v>-28707.305827953314</v>
      </c>
      <c r="L102" s="86"/>
      <c r="N102" s="25"/>
      <c r="O102"/>
      <c r="P102"/>
      <c r="Q102"/>
      <c r="R102"/>
      <c r="S102"/>
      <c r="T102" s="234">
        <f t="shared" si="32"/>
        <v>8</v>
      </c>
      <c r="U102" s="138">
        <v>93</v>
      </c>
      <c r="V102" s="139">
        <f t="shared" si="29"/>
        <v>93</v>
      </c>
      <c r="W102" s="27">
        <f t="shared" si="33"/>
        <v>4677307.4323873604</v>
      </c>
      <c r="X102" s="27">
        <f t="shared" si="34"/>
        <v>27284.293355592934</v>
      </c>
      <c r="Y102" s="27">
        <f t="shared" si="35"/>
        <v>7269.8549877758924</v>
      </c>
      <c r="Z102" s="52">
        <f t="shared" si="30"/>
        <v>4670037.5773995845</v>
      </c>
    </row>
    <row r="103" spans="1:26" ht="12" customHeight="1" x14ac:dyDescent="0.35">
      <c r="B103" s="88"/>
      <c r="C103" s="96" t="s">
        <v>77</v>
      </c>
      <c r="D103" s="95"/>
      <c r="E103" s="162"/>
      <c r="F103" s="55">
        <v>0.27</v>
      </c>
      <c r="G103" s="54">
        <v>0.108</v>
      </c>
      <c r="H103" s="55">
        <v>0.18</v>
      </c>
      <c r="I103" s="122">
        <v>-1.7000000000000001E-2</v>
      </c>
      <c r="J103" s="55">
        <v>-0.14799999999999999</v>
      </c>
      <c r="K103" s="55">
        <v>-3.3000000000000002E-2</v>
      </c>
      <c r="L103" s="86"/>
      <c r="O103"/>
      <c r="P103"/>
      <c r="Q103"/>
      <c r="R103"/>
      <c r="S103"/>
      <c r="T103" s="234">
        <f t="shared" si="32"/>
        <v>8</v>
      </c>
      <c r="U103" s="138">
        <v>94</v>
      </c>
      <c r="V103" s="139">
        <f t="shared" si="29"/>
        <v>94</v>
      </c>
      <c r="W103" s="27">
        <f t="shared" si="33"/>
        <v>4670037.5773995845</v>
      </c>
      <c r="X103" s="27">
        <f t="shared" si="34"/>
        <v>27241.885868164241</v>
      </c>
      <c r="Y103" s="27">
        <f t="shared" si="35"/>
        <v>7312.2624752045849</v>
      </c>
      <c r="Z103" s="52">
        <f t="shared" si="30"/>
        <v>4662725.3149243798</v>
      </c>
    </row>
    <row r="104" spans="1:26" ht="12" customHeight="1" x14ac:dyDescent="0.35">
      <c r="B104" s="88"/>
      <c r="C104" s="81" t="s">
        <v>11</v>
      </c>
      <c r="D104" s="57"/>
      <c r="E104" s="65">
        <v>-20458</v>
      </c>
      <c r="F104" s="66">
        <f t="shared" ref="F104:K104" si="49">E104*(1+F103)</f>
        <v>-25981.66</v>
      </c>
      <c r="G104" s="65">
        <f t="shared" si="49"/>
        <v>-28787.679280000004</v>
      </c>
      <c r="H104" s="66">
        <f t="shared" si="49"/>
        <v>-33969.461550400003</v>
      </c>
      <c r="I104" s="123">
        <f t="shared" si="49"/>
        <v>-33391.980704043206</v>
      </c>
      <c r="J104" s="66">
        <f t="shared" si="49"/>
        <v>-28449.967559844812</v>
      </c>
      <c r="K104" s="66">
        <f t="shared" si="49"/>
        <v>-27511.118630369932</v>
      </c>
      <c r="L104" s="86"/>
      <c r="O104"/>
      <c r="P104"/>
      <c r="Q104"/>
      <c r="R104"/>
      <c r="S104"/>
      <c r="T104" s="234">
        <f t="shared" si="32"/>
        <v>8</v>
      </c>
      <c r="U104" s="138">
        <v>95</v>
      </c>
      <c r="V104" s="139">
        <f t="shared" si="29"/>
        <v>95</v>
      </c>
      <c r="W104" s="27">
        <f t="shared" si="33"/>
        <v>4662725.3149243798</v>
      </c>
      <c r="X104" s="27">
        <f t="shared" si="34"/>
        <v>27199.231003725548</v>
      </c>
      <c r="Y104" s="27">
        <f t="shared" si="35"/>
        <v>7354.9173396432789</v>
      </c>
      <c r="Z104" s="52">
        <f t="shared" si="30"/>
        <v>4655370.3975847363</v>
      </c>
    </row>
    <row r="105" spans="1:26" ht="12" customHeight="1" x14ac:dyDescent="0.35">
      <c r="B105" s="88"/>
      <c r="C105" s="96" t="s">
        <v>75</v>
      </c>
      <c r="D105" s="95"/>
      <c r="E105" s="161"/>
      <c r="F105" s="113">
        <v>-8.8999999999999996E-2</v>
      </c>
      <c r="G105" s="114">
        <v>8.5000000000000006E-2</v>
      </c>
      <c r="H105" s="113">
        <v>3.5999999999999997E-2</v>
      </c>
      <c r="I105" s="127">
        <v>0.19500000000000001</v>
      </c>
      <c r="J105" s="113">
        <v>-0.219</v>
      </c>
      <c r="K105" s="144">
        <v>-2.4E-2</v>
      </c>
      <c r="L105" s="86"/>
      <c r="O105"/>
      <c r="P105"/>
      <c r="Q105"/>
      <c r="R105"/>
      <c r="S105"/>
      <c r="T105" s="234">
        <f t="shared" si="32"/>
        <v>8</v>
      </c>
      <c r="U105" s="138">
        <v>96</v>
      </c>
      <c r="V105" s="139">
        <f t="shared" si="29"/>
        <v>96</v>
      </c>
      <c r="W105" s="27">
        <f t="shared" si="33"/>
        <v>4655370.3975847363</v>
      </c>
      <c r="X105" s="27">
        <f t="shared" si="34"/>
        <v>27156.327319244298</v>
      </c>
      <c r="Y105" s="27">
        <f t="shared" si="35"/>
        <v>7397.8210241245297</v>
      </c>
      <c r="Z105" s="52">
        <f t="shared" si="30"/>
        <v>4647972.5765606118</v>
      </c>
    </row>
    <row r="106" spans="1:26" ht="12" customHeight="1" x14ac:dyDescent="0.35">
      <c r="B106" s="88"/>
      <c r="C106" s="97" t="s">
        <v>9</v>
      </c>
      <c r="D106" s="57"/>
      <c r="E106" s="65">
        <v>-75264</v>
      </c>
      <c r="F106" s="66">
        <f t="shared" ref="F106:K106" si="50">E106*(1+F105)</f>
        <v>-68565.504000000001</v>
      </c>
      <c r="G106" s="65">
        <f t="shared" si="50"/>
        <v>-74393.571840000004</v>
      </c>
      <c r="H106" s="66">
        <f t="shared" si="50"/>
        <v>-77071.740426240009</v>
      </c>
      <c r="I106" s="123">
        <f t="shared" si="50"/>
        <v>-92100.72980935681</v>
      </c>
      <c r="J106" s="66">
        <f t="shared" si="50"/>
        <v>-71930.669981107669</v>
      </c>
      <c r="K106" s="66">
        <f t="shared" si="50"/>
        <v>-70204.333901561084</v>
      </c>
      <c r="L106" s="86"/>
      <c r="O106"/>
      <c r="P106"/>
      <c r="Q106"/>
      <c r="R106"/>
      <c r="S106"/>
      <c r="T106" s="234">
        <f t="shared" si="32"/>
        <v>9</v>
      </c>
      <c r="U106" s="138">
        <v>97</v>
      </c>
      <c r="V106" s="139">
        <f t="shared" si="29"/>
        <v>97</v>
      </c>
      <c r="W106" s="27">
        <f t="shared" si="33"/>
        <v>4647972.5765606118</v>
      </c>
      <c r="X106" s="27">
        <f t="shared" si="34"/>
        <v>27113.173363270234</v>
      </c>
      <c r="Y106" s="27">
        <f t="shared" si="35"/>
        <v>7440.974980098591</v>
      </c>
      <c r="Z106" s="52">
        <f t="shared" si="30"/>
        <v>4640531.6015805136</v>
      </c>
    </row>
    <row r="107" spans="1:26" ht="14.5" hidden="1" x14ac:dyDescent="0.35">
      <c r="B107" s="88"/>
      <c r="C107" s="106" t="s">
        <v>198</v>
      </c>
      <c r="D107" s="107"/>
      <c r="E107" s="160">
        <f t="shared" ref="E107:K107" si="51">E100+E102+E104+E106-E152</f>
        <v>711398.92500000005</v>
      </c>
      <c r="F107" s="146">
        <f t="shared" si="51"/>
        <v>579280.07625000004</v>
      </c>
      <c r="G107" s="131">
        <f t="shared" si="51"/>
        <v>599374.02788249997</v>
      </c>
      <c r="H107" s="132">
        <f t="shared" si="51"/>
        <v>638370.63923941227</v>
      </c>
      <c r="I107" s="133">
        <f t="shared" si="51"/>
        <v>701361.70503445424</v>
      </c>
      <c r="J107" s="132">
        <f t="shared" si="51"/>
        <v>759778.41536848922</v>
      </c>
      <c r="K107" s="136">
        <f t="shared" si="51"/>
        <v>793076.91494803526</v>
      </c>
      <c r="L107" s="86"/>
      <c r="N107" s="25"/>
      <c r="O107"/>
      <c r="P107"/>
      <c r="Q107"/>
      <c r="R107"/>
      <c r="S107"/>
      <c r="T107" s="234">
        <f t="shared" si="32"/>
        <v>9</v>
      </c>
      <c r="U107" s="138">
        <v>98</v>
      </c>
      <c r="V107" s="139">
        <f t="shared" si="29"/>
        <v>98</v>
      </c>
      <c r="W107" s="27">
        <f t="shared" si="33"/>
        <v>4640531.6015805136</v>
      </c>
      <c r="X107" s="27">
        <f t="shared" si="34"/>
        <v>27069.767675886327</v>
      </c>
      <c r="Y107" s="27">
        <f t="shared" si="35"/>
        <v>7484.3806674825</v>
      </c>
      <c r="Z107" s="52">
        <f t="shared" si="30"/>
        <v>4633047.2209130311</v>
      </c>
    </row>
    <row r="108" spans="1:26" ht="12" hidden="1" customHeight="1" x14ac:dyDescent="0.35">
      <c r="B108" s="88"/>
      <c r="C108" s="99" t="s">
        <v>101</v>
      </c>
      <c r="D108" s="157">
        <f>-E8</f>
        <v>-51937.5</v>
      </c>
      <c r="E108" s="61">
        <v>0</v>
      </c>
      <c r="F108" s="62">
        <v>0</v>
      </c>
      <c r="G108" s="61">
        <v>0</v>
      </c>
      <c r="H108" s="62">
        <v>0</v>
      </c>
      <c r="I108" s="71">
        <v>0</v>
      </c>
      <c r="J108" s="62">
        <v>0</v>
      </c>
      <c r="K108" s="82"/>
      <c r="L108" s="86"/>
      <c r="N108" s="197"/>
      <c r="O108"/>
      <c r="P108"/>
      <c r="Q108"/>
      <c r="R108"/>
      <c r="S108"/>
      <c r="T108" s="234">
        <f t="shared" si="32"/>
        <v>9</v>
      </c>
      <c r="U108" s="138">
        <v>99</v>
      </c>
      <c r="V108" s="139">
        <f t="shared" si="29"/>
        <v>99</v>
      </c>
      <c r="W108" s="27">
        <f t="shared" si="33"/>
        <v>4633047.2209130311</v>
      </c>
      <c r="X108" s="27">
        <f t="shared" si="34"/>
        <v>27026.108788659345</v>
      </c>
      <c r="Y108" s="27">
        <f t="shared" si="35"/>
        <v>7528.0395547094795</v>
      </c>
      <c r="Z108" s="52">
        <f t="shared" si="30"/>
        <v>4625519.1813583216</v>
      </c>
    </row>
    <row r="109" spans="1:26" ht="12" hidden="1" customHeight="1" x14ac:dyDescent="0.35">
      <c r="B109" s="88"/>
      <c r="C109" s="81" t="s">
        <v>23</v>
      </c>
      <c r="D109" s="57"/>
      <c r="E109" s="63">
        <f>-$D$11</f>
        <v>-414649.78012042592</v>
      </c>
      <c r="F109" s="64">
        <f>$E$109</f>
        <v>-414649.78012042592</v>
      </c>
      <c r="G109" s="63">
        <f>$E$109</f>
        <v>-414649.78012042592</v>
      </c>
      <c r="H109" s="64">
        <f>$E$109</f>
        <v>-414649.78012042592</v>
      </c>
      <c r="I109" s="103">
        <f>$E$109</f>
        <v>-414649.78012042592</v>
      </c>
      <c r="J109" s="64">
        <f>$E$109</f>
        <v>-414649.78012042592</v>
      </c>
      <c r="K109" s="82"/>
      <c r="L109" s="86"/>
      <c r="N109" s="197"/>
      <c r="O109"/>
      <c r="P109"/>
      <c r="Q109"/>
      <c r="R109"/>
      <c r="S109"/>
      <c r="T109" s="234">
        <f t="shared" si="32"/>
        <v>9</v>
      </c>
      <c r="U109" s="138">
        <v>100</v>
      </c>
      <c r="V109" s="139">
        <f t="shared" si="29"/>
        <v>100</v>
      </c>
      <c r="W109" s="27">
        <f t="shared" si="33"/>
        <v>4625519.1813583216</v>
      </c>
      <c r="X109" s="27">
        <f t="shared" si="34"/>
        <v>26982.195224590207</v>
      </c>
      <c r="Y109" s="27">
        <f t="shared" si="35"/>
        <v>7571.9531187786188</v>
      </c>
      <c r="Z109" s="52">
        <f t="shared" si="30"/>
        <v>4617947.2282395428</v>
      </c>
    </row>
    <row r="110" spans="1:26" ht="13.25" hidden="1" customHeight="1" x14ac:dyDescent="0.35">
      <c r="B110" s="88"/>
      <c r="C110" s="106" t="s">
        <v>113</v>
      </c>
      <c r="D110" s="107"/>
      <c r="E110" s="131">
        <f>E107+E108+E109</f>
        <v>296749.14487957413</v>
      </c>
      <c r="F110" s="146">
        <f t="shared" ref="F110:J110" si="52">F107+F108+F109</f>
        <v>164630.29612957413</v>
      </c>
      <c r="G110" s="131">
        <f t="shared" si="52"/>
        <v>184724.24776207405</v>
      </c>
      <c r="H110" s="132">
        <f t="shared" si="52"/>
        <v>223720.85911898635</v>
      </c>
      <c r="I110" s="133">
        <f t="shared" si="52"/>
        <v>286711.92491402832</v>
      </c>
      <c r="J110" s="132">
        <f t="shared" si="52"/>
        <v>345128.63524806331</v>
      </c>
      <c r="K110" s="134"/>
      <c r="L110" s="86"/>
      <c r="N110" s="197"/>
      <c r="O110"/>
      <c r="P110"/>
      <c r="Q110"/>
      <c r="R110"/>
      <c r="S110"/>
      <c r="T110" s="234">
        <f t="shared" si="32"/>
        <v>9</v>
      </c>
      <c r="U110" s="138">
        <v>101</v>
      </c>
      <c r="V110" s="139">
        <f t="shared" si="29"/>
        <v>101</v>
      </c>
      <c r="W110" s="27">
        <f t="shared" si="33"/>
        <v>4617947.2282395428</v>
      </c>
      <c r="X110" s="27">
        <f t="shared" si="34"/>
        <v>26938.025498063998</v>
      </c>
      <c r="Y110" s="27">
        <f t="shared" si="35"/>
        <v>7616.1228453048279</v>
      </c>
      <c r="Z110" s="52">
        <f t="shared" si="30"/>
        <v>4610331.1053942377</v>
      </c>
    </row>
    <row r="111" spans="1:26" ht="12" hidden="1" customHeight="1" x14ac:dyDescent="0.35">
      <c r="B111" s="88"/>
      <c r="C111" s="100" t="s">
        <v>195</v>
      </c>
      <c r="D111" s="58"/>
      <c r="E111" s="61">
        <f t="shared" ref="E111:J111" si="53">-$D$24</f>
        <v>-201818.18181818182</v>
      </c>
      <c r="F111" s="62">
        <f t="shared" si="53"/>
        <v>-201818.18181818182</v>
      </c>
      <c r="G111" s="61">
        <f t="shared" si="53"/>
        <v>-201818.18181818182</v>
      </c>
      <c r="H111" s="62">
        <f t="shared" si="53"/>
        <v>-201818.18181818182</v>
      </c>
      <c r="I111" s="71">
        <f t="shared" si="53"/>
        <v>-201818.18181818182</v>
      </c>
      <c r="J111" s="62">
        <f t="shared" si="53"/>
        <v>-201818.18181818182</v>
      </c>
      <c r="K111" s="82"/>
      <c r="L111" s="86"/>
      <c r="N111"/>
      <c r="O111"/>
      <c r="P111"/>
      <c r="Q111"/>
      <c r="R111"/>
      <c r="S111"/>
      <c r="T111" s="234">
        <f t="shared" si="32"/>
        <v>9</v>
      </c>
      <c r="U111" s="138">
        <v>102</v>
      </c>
      <c r="V111" s="139">
        <f t="shared" si="29"/>
        <v>102</v>
      </c>
      <c r="W111" s="27">
        <f t="shared" si="33"/>
        <v>4610331.1053942377</v>
      </c>
      <c r="X111" s="27">
        <f t="shared" si="34"/>
        <v>26893.598114799723</v>
      </c>
      <c r="Y111" s="27">
        <f t="shared" si="35"/>
        <v>7660.5502285691055</v>
      </c>
      <c r="Z111" s="52">
        <f t="shared" si="30"/>
        <v>4602670.5551656689</v>
      </c>
    </row>
    <row r="112" spans="1:26" ht="12" hidden="1" customHeight="1" x14ac:dyDescent="0.35">
      <c r="A112" s="307" t="s">
        <v>117</v>
      </c>
      <c r="B112" s="88"/>
      <c r="C112" s="100" t="s">
        <v>196</v>
      </c>
      <c r="D112" s="58"/>
      <c r="E112" s="69">
        <f>E38</f>
        <v>-35000</v>
      </c>
      <c r="F112" s="70">
        <f t="shared" ref="F112:J112" si="54">F38</f>
        <v>-38010</v>
      </c>
      <c r="G112" s="69">
        <f t="shared" si="54"/>
        <v>-41963.040000000001</v>
      </c>
      <c r="H112" s="70">
        <f t="shared" si="54"/>
        <v>-37808.69904</v>
      </c>
      <c r="I112" s="125">
        <f t="shared" si="54"/>
        <v>-34027.829136</v>
      </c>
      <c r="J112" s="70">
        <f t="shared" si="54"/>
        <v>-31237.547146848003</v>
      </c>
      <c r="K112" s="83"/>
      <c r="L112" s="86"/>
      <c r="N112"/>
      <c r="O112"/>
      <c r="P112"/>
      <c r="Q112"/>
      <c r="R112"/>
      <c r="S112"/>
      <c r="T112" s="234">
        <f t="shared" si="32"/>
        <v>9</v>
      </c>
      <c r="U112" s="138">
        <v>103</v>
      </c>
      <c r="V112" s="139">
        <f t="shared" si="29"/>
        <v>103</v>
      </c>
      <c r="W112" s="27">
        <f t="shared" si="33"/>
        <v>4602670.5551656689</v>
      </c>
      <c r="X112" s="27">
        <f t="shared" si="34"/>
        <v>26848.911571799734</v>
      </c>
      <c r="Y112" s="27">
        <f t="shared" si="35"/>
        <v>7705.2367715690925</v>
      </c>
      <c r="Z112" s="52">
        <f t="shared" si="30"/>
        <v>4594965.3183941003</v>
      </c>
    </row>
    <row r="113" spans="1:26" ht="12" hidden="1" customHeight="1" x14ac:dyDescent="0.35">
      <c r="A113" s="307"/>
      <c r="B113" s="88"/>
      <c r="C113" s="100" t="s">
        <v>197</v>
      </c>
      <c r="D113" s="58"/>
      <c r="E113" s="69">
        <f>E48</f>
        <v>-10752</v>
      </c>
      <c r="F113" s="70">
        <f t="shared" ref="F113:J113" si="55">F48</f>
        <v>-20547.072</v>
      </c>
      <c r="G113" s="69">
        <f t="shared" si="55"/>
        <v>-31174.725120000003</v>
      </c>
      <c r="H113" s="70">
        <f t="shared" si="55"/>
        <v>-42184.973752320002</v>
      </c>
      <c r="I113" s="125">
        <f t="shared" si="55"/>
        <v>-55342.220867942407</v>
      </c>
      <c r="J113" s="70">
        <f t="shared" si="55"/>
        <v>-65618.030865243505</v>
      </c>
      <c r="K113" s="83"/>
      <c r="L113" s="86"/>
      <c r="N113"/>
      <c r="O113"/>
      <c r="P113"/>
      <c r="Q113"/>
      <c r="R113"/>
      <c r="S113"/>
      <c r="T113" s="234">
        <f t="shared" si="32"/>
        <v>9</v>
      </c>
      <c r="U113" s="138">
        <v>104</v>
      </c>
      <c r="V113" s="139">
        <f t="shared" si="29"/>
        <v>104</v>
      </c>
      <c r="W113" s="27">
        <f t="shared" si="33"/>
        <v>4594965.3183941003</v>
      </c>
      <c r="X113" s="27">
        <f t="shared" si="34"/>
        <v>26803.964357298915</v>
      </c>
      <c r="Y113" s="27">
        <f t="shared" si="35"/>
        <v>7750.183986069912</v>
      </c>
      <c r="Z113" s="52">
        <f t="shared" si="30"/>
        <v>4587215.1344080307</v>
      </c>
    </row>
    <row r="114" spans="1:26" ht="12" hidden="1" customHeight="1" x14ac:dyDescent="0.35">
      <c r="A114" s="307"/>
      <c r="B114" s="88"/>
      <c r="C114" s="100" t="s">
        <v>200</v>
      </c>
      <c r="D114" s="58"/>
      <c r="E114" s="69">
        <f>E61-IF(E84=$D$3,E64,0)</f>
        <v>-20458</v>
      </c>
      <c r="F114" s="70">
        <f t="shared" ref="F114:J114" si="56">F61-IF(F84=$D$3,F64,0)</f>
        <v>-25981.66</v>
      </c>
      <c r="G114" s="69">
        <f t="shared" si="56"/>
        <v>-28787.679280000004</v>
      </c>
      <c r="H114" s="70">
        <f t="shared" si="56"/>
        <v>-33969.461550400003</v>
      </c>
      <c r="I114" s="125">
        <f t="shared" si="56"/>
        <v>-33391.980704043206</v>
      </c>
      <c r="J114" s="70">
        <f t="shared" si="56"/>
        <v>-28449.967559844812</v>
      </c>
      <c r="K114" s="83"/>
      <c r="L114" s="86"/>
      <c r="N114"/>
      <c r="O114"/>
      <c r="P114"/>
      <c r="Q114"/>
      <c r="R114"/>
      <c r="S114"/>
      <c r="T114" s="234">
        <f t="shared" si="32"/>
        <v>9</v>
      </c>
      <c r="U114" s="138">
        <v>105</v>
      </c>
      <c r="V114" s="139">
        <f t="shared" si="29"/>
        <v>105</v>
      </c>
      <c r="W114" s="27">
        <f t="shared" si="33"/>
        <v>4587215.1344080307</v>
      </c>
      <c r="X114" s="27">
        <f t="shared" si="34"/>
        <v>26758.754950713505</v>
      </c>
      <c r="Y114" s="27">
        <f t="shared" si="35"/>
        <v>7795.39339265532</v>
      </c>
      <c r="Z114" s="52">
        <f t="shared" si="30"/>
        <v>4579419.7410153756</v>
      </c>
    </row>
    <row r="115" spans="1:26" ht="12" hidden="1" customHeight="1" x14ac:dyDescent="0.35">
      <c r="A115" s="307"/>
      <c r="B115" s="88"/>
      <c r="C115" s="81" t="s">
        <v>137</v>
      </c>
      <c r="D115" s="57"/>
      <c r="E115" s="69">
        <f>E68-IF(E84=$D$3,E70,0)</f>
        <v>-7419.6428571428569</v>
      </c>
      <c r="F115" s="68">
        <f t="shared" ref="F115:J115" si="57">F68-IF(F84=$D$3,F70,0)</f>
        <v>-7419.6428571428569</v>
      </c>
      <c r="G115" s="67">
        <f t="shared" si="57"/>
        <v>-7419.6428571428569</v>
      </c>
      <c r="H115" s="68">
        <f t="shared" si="57"/>
        <v>-7419.6428571428569</v>
      </c>
      <c r="I115" s="124">
        <f t="shared" si="57"/>
        <v>-7419.6428571428569</v>
      </c>
      <c r="J115" s="68">
        <f t="shared" si="57"/>
        <v>-14839.285714285719</v>
      </c>
      <c r="K115" s="83"/>
      <c r="L115" s="86"/>
      <c r="N115"/>
      <c r="O115"/>
      <c r="P115"/>
      <c r="Q115"/>
      <c r="R115"/>
      <c r="S115"/>
      <c r="T115" s="234">
        <f t="shared" si="32"/>
        <v>9</v>
      </c>
      <c r="U115" s="138">
        <v>106</v>
      </c>
      <c r="V115" s="139">
        <f t="shared" si="29"/>
        <v>106</v>
      </c>
      <c r="W115" s="27">
        <f t="shared" si="33"/>
        <v>4579419.7410153756</v>
      </c>
      <c r="X115" s="27">
        <f t="shared" si="34"/>
        <v>26713.281822589684</v>
      </c>
      <c r="Y115" s="27">
        <f t="shared" si="35"/>
        <v>7840.8665207791437</v>
      </c>
      <c r="Z115" s="52">
        <f t="shared" si="30"/>
        <v>4571578.8744945964</v>
      </c>
    </row>
    <row r="116" spans="1:26" ht="14.5" hidden="1" x14ac:dyDescent="0.35">
      <c r="A116" s="307"/>
      <c r="B116" s="88"/>
      <c r="C116" s="81" t="s">
        <v>202</v>
      </c>
      <c r="D116" s="57"/>
      <c r="E116" s="67">
        <f>-E98</f>
        <v>49513.724999999999</v>
      </c>
      <c r="F116" s="68">
        <f t="shared" ref="F116:J116" si="58">-F98</f>
        <v>47038.03875</v>
      </c>
      <c r="G116" s="67">
        <f t="shared" si="58"/>
        <v>47508.419137499994</v>
      </c>
      <c r="H116" s="68">
        <f t="shared" si="58"/>
        <v>48696.129615937491</v>
      </c>
      <c r="I116" s="124">
        <f t="shared" si="58"/>
        <v>50400.494152495288</v>
      </c>
      <c r="J116" s="68">
        <f t="shared" si="58"/>
        <v>52164.511447832629</v>
      </c>
      <c r="K116" s="83"/>
      <c r="L116" s="86"/>
      <c r="N116"/>
      <c r="O116"/>
      <c r="P116"/>
      <c r="Q116"/>
      <c r="R116"/>
      <c r="S116"/>
      <c r="T116" s="234">
        <f t="shared" si="32"/>
        <v>9</v>
      </c>
      <c r="U116" s="138">
        <v>107</v>
      </c>
      <c r="V116" s="139">
        <f t="shared" si="29"/>
        <v>107</v>
      </c>
      <c r="W116" s="27">
        <f t="shared" si="33"/>
        <v>4571578.8744945964</v>
      </c>
      <c r="X116" s="27">
        <f t="shared" si="34"/>
        <v>26667.543434551804</v>
      </c>
      <c r="Y116" s="27">
        <f t="shared" si="35"/>
        <v>7886.6049088170212</v>
      </c>
      <c r="Z116" s="52">
        <f t="shared" si="30"/>
        <v>4563692.2695857789</v>
      </c>
    </row>
    <row r="117" spans="1:26" ht="12" hidden="1" customHeight="1" x14ac:dyDescent="0.35">
      <c r="A117" s="307"/>
      <c r="B117" s="88"/>
      <c r="C117" s="81" t="s">
        <v>93</v>
      </c>
      <c r="D117" s="57"/>
      <c r="E117" s="67">
        <f t="shared" ref="E117:J117" si="59">-E102</f>
        <v>35000</v>
      </c>
      <c r="F117" s="68">
        <f t="shared" si="59"/>
        <v>38010</v>
      </c>
      <c r="G117" s="67">
        <f t="shared" si="59"/>
        <v>41963.040000000001</v>
      </c>
      <c r="H117" s="68">
        <f t="shared" si="59"/>
        <v>37808.69904</v>
      </c>
      <c r="I117" s="124">
        <f t="shared" si="59"/>
        <v>34027.829136</v>
      </c>
      <c r="J117" s="68">
        <f t="shared" si="59"/>
        <v>31237.547146848003</v>
      </c>
      <c r="K117" s="82"/>
      <c r="L117" s="86"/>
      <c r="N117"/>
      <c r="O117"/>
      <c r="P117"/>
      <c r="Q117"/>
      <c r="R117"/>
      <c r="S117"/>
      <c r="T117" s="234">
        <f t="shared" si="32"/>
        <v>9</v>
      </c>
      <c r="U117" s="138">
        <v>108</v>
      </c>
      <c r="V117" s="139">
        <f t="shared" si="29"/>
        <v>108</v>
      </c>
      <c r="W117" s="27">
        <f t="shared" si="33"/>
        <v>4563692.2695857789</v>
      </c>
      <c r="X117" s="27">
        <f t="shared" si="34"/>
        <v>26621.538239250374</v>
      </c>
      <c r="Y117" s="27">
        <f t="shared" si="35"/>
        <v>7932.6101041184538</v>
      </c>
      <c r="Z117" s="52">
        <f t="shared" si="30"/>
        <v>4555759.6594816605</v>
      </c>
    </row>
    <row r="118" spans="1:26" ht="12" hidden="1" customHeight="1" x14ac:dyDescent="0.35">
      <c r="A118" s="307"/>
      <c r="B118" s="88"/>
      <c r="C118" s="81" t="s">
        <v>201</v>
      </c>
      <c r="D118" s="57"/>
      <c r="E118" s="67">
        <f t="shared" ref="E118:J118" si="60">-E104</f>
        <v>20458</v>
      </c>
      <c r="F118" s="68">
        <f t="shared" si="60"/>
        <v>25981.66</v>
      </c>
      <c r="G118" s="67">
        <f t="shared" si="60"/>
        <v>28787.679280000004</v>
      </c>
      <c r="H118" s="68">
        <f t="shared" si="60"/>
        <v>33969.461550400003</v>
      </c>
      <c r="I118" s="124">
        <f t="shared" si="60"/>
        <v>33391.980704043206</v>
      </c>
      <c r="J118" s="68">
        <f t="shared" si="60"/>
        <v>28449.967559844812</v>
      </c>
      <c r="K118" s="82"/>
      <c r="L118" s="86"/>
      <c r="N118"/>
      <c r="O118"/>
      <c r="P118"/>
      <c r="Q118"/>
      <c r="R118"/>
      <c r="S118"/>
      <c r="T118" s="234">
        <f t="shared" si="32"/>
        <v>10</v>
      </c>
      <c r="U118" s="138">
        <v>109</v>
      </c>
      <c r="V118" s="139">
        <f t="shared" si="29"/>
        <v>109</v>
      </c>
      <c r="W118" s="27">
        <f t="shared" si="33"/>
        <v>4555759.6594816605</v>
      </c>
      <c r="X118" s="27">
        <f t="shared" si="34"/>
        <v>26575.264680309683</v>
      </c>
      <c r="Y118" s="27">
        <f t="shared" si="35"/>
        <v>7978.8836630591431</v>
      </c>
      <c r="Z118" s="52">
        <f t="shared" si="30"/>
        <v>4547780.7758186013</v>
      </c>
    </row>
    <row r="119" spans="1:26" ht="12" hidden="1" customHeight="1" x14ac:dyDescent="0.35">
      <c r="A119" s="307"/>
      <c r="B119" s="88"/>
      <c r="C119" s="81" t="s">
        <v>94</v>
      </c>
      <c r="D119" s="57"/>
      <c r="E119" s="67">
        <f>R10</f>
        <v>52758.623009010706</v>
      </c>
      <c r="F119" s="68">
        <f>R11</f>
        <v>56572.548132195741</v>
      </c>
      <c r="G119" s="67">
        <f>R12</f>
        <v>60662.18221091546</v>
      </c>
      <c r="H119" s="68">
        <f>R13</f>
        <v>65047.45626785823</v>
      </c>
      <c r="I119" s="124">
        <f>R14</f>
        <v>69749.742140954157</v>
      </c>
      <c r="J119" s="68">
        <f>R15</f>
        <v>74791.956640025324</v>
      </c>
      <c r="K119" s="82"/>
      <c r="L119" s="86"/>
      <c r="N119"/>
      <c r="O119"/>
      <c r="P119"/>
      <c r="Q119"/>
      <c r="R119"/>
      <c r="S119"/>
      <c r="T119" s="234">
        <f t="shared" si="32"/>
        <v>10</v>
      </c>
      <c r="U119" s="138">
        <v>110</v>
      </c>
      <c r="V119" s="139">
        <f t="shared" si="29"/>
        <v>110</v>
      </c>
      <c r="W119" s="27">
        <f t="shared" si="33"/>
        <v>4547780.7758186013</v>
      </c>
      <c r="X119" s="27">
        <f t="shared" si="34"/>
        <v>26528.72119227517</v>
      </c>
      <c r="Y119" s="27">
        <f t="shared" si="35"/>
        <v>8025.4271510936551</v>
      </c>
      <c r="Z119" s="52">
        <f t="shared" si="30"/>
        <v>4539755.348667508</v>
      </c>
    </row>
    <row r="120" spans="1:26" ht="12" hidden="1" customHeight="1" x14ac:dyDescent="0.35">
      <c r="A120" s="307"/>
      <c r="B120" s="88"/>
      <c r="C120" s="106" t="s">
        <v>88</v>
      </c>
      <c r="D120" s="107"/>
      <c r="E120" s="131">
        <f t="shared" ref="E120:J120" si="61">SUM(E110:E119)</f>
        <v>179031.66821326016</v>
      </c>
      <c r="F120" s="146">
        <f t="shared" si="61"/>
        <v>38455.986336445188</v>
      </c>
      <c r="G120" s="131">
        <f t="shared" si="61"/>
        <v>52482.299315164826</v>
      </c>
      <c r="H120" s="132">
        <f t="shared" si="61"/>
        <v>86041.646575137391</v>
      </c>
      <c r="I120" s="133">
        <f t="shared" si="61"/>
        <v>142282.11566421069</v>
      </c>
      <c r="J120" s="132">
        <f t="shared" si="61"/>
        <v>189809.60493821022</v>
      </c>
      <c r="K120" s="134"/>
      <c r="L120" s="86"/>
      <c r="N120"/>
      <c r="O120"/>
      <c r="P120"/>
      <c r="Q120"/>
      <c r="R120"/>
      <c r="S120"/>
      <c r="T120" s="234">
        <f t="shared" si="32"/>
        <v>10</v>
      </c>
      <c r="U120" s="138">
        <v>111</v>
      </c>
      <c r="V120" s="139">
        <f t="shared" si="29"/>
        <v>111</v>
      </c>
      <c r="W120" s="27">
        <f t="shared" si="33"/>
        <v>4539755.348667508</v>
      </c>
      <c r="X120" s="27">
        <f t="shared" si="34"/>
        <v>26481.906200560457</v>
      </c>
      <c r="Y120" s="27">
        <f t="shared" si="35"/>
        <v>8072.242142808369</v>
      </c>
      <c r="Z120" s="52">
        <f t="shared" si="30"/>
        <v>4531683.1065246994</v>
      </c>
    </row>
    <row r="121" spans="1:26" ht="12" hidden="1" customHeight="1" x14ac:dyDescent="0.35">
      <c r="A121" s="307"/>
      <c r="B121" s="88"/>
      <c r="C121" s="81" t="s">
        <v>95</v>
      </c>
      <c r="D121" s="57"/>
      <c r="E121" s="63">
        <f t="shared" ref="E121:J121" si="62">-E75</f>
        <v>0</v>
      </c>
      <c r="F121" s="64">
        <f t="shared" si="62"/>
        <v>0</v>
      </c>
      <c r="G121" s="63">
        <f t="shared" si="62"/>
        <v>0</v>
      </c>
      <c r="H121" s="64">
        <f t="shared" si="62"/>
        <v>0</v>
      </c>
      <c r="I121" s="103">
        <f t="shared" si="62"/>
        <v>0</v>
      </c>
      <c r="J121" s="64">
        <f t="shared" si="62"/>
        <v>0</v>
      </c>
      <c r="K121" s="82"/>
      <c r="L121" s="86"/>
      <c r="N121"/>
      <c r="O121"/>
      <c r="P121"/>
      <c r="Q121"/>
      <c r="R121"/>
      <c r="S121"/>
      <c r="T121" s="234">
        <f t="shared" si="32"/>
        <v>10</v>
      </c>
      <c r="U121" s="138">
        <v>112</v>
      </c>
      <c r="V121" s="139">
        <f t="shared" si="29"/>
        <v>112</v>
      </c>
      <c r="W121" s="27">
        <f t="shared" si="33"/>
        <v>4531683.1065246994</v>
      </c>
      <c r="X121" s="27">
        <f t="shared" si="34"/>
        <v>26434.818121394077</v>
      </c>
      <c r="Y121" s="27">
        <f t="shared" si="35"/>
        <v>8119.3302219747511</v>
      </c>
      <c r="Z121" s="52">
        <f t="shared" si="30"/>
        <v>4523563.7763027251</v>
      </c>
    </row>
    <row r="122" spans="1:26" ht="12" hidden="1" customHeight="1" x14ac:dyDescent="0.35">
      <c r="A122" s="307"/>
      <c r="B122" s="88"/>
      <c r="C122" s="106" t="s">
        <v>15</v>
      </c>
      <c r="D122" s="107"/>
      <c r="E122" s="131">
        <f>E120+E121</f>
        <v>179031.66821326016</v>
      </c>
      <c r="F122" s="146">
        <f t="shared" ref="F122:J122" si="63">F120+F121</f>
        <v>38455.986336445188</v>
      </c>
      <c r="G122" s="131">
        <f t="shared" si="63"/>
        <v>52482.299315164826</v>
      </c>
      <c r="H122" s="132">
        <f t="shared" si="63"/>
        <v>86041.646575137391</v>
      </c>
      <c r="I122" s="133">
        <f t="shared" si="63"/>
        <v>142282.11566421069</v>
      </c>
      <c r="J122" s="132">
        <f t="shared" si="63"/>
        <v>189809.60493821022</v>
      </c>
      <c r="K122" s="82"/>
      <c r="L122" s="86"/>
      <c r="N122"/>
      <c r="O122"/>
      <c r="P122"/>
      <c r="Q122"/>
      <c r="R122"/>
      <c r="S122"/>
      <c r="T122" s="234">
        <f t="shared" si="32"/>
        <v>10</v>
      </c>
      <c r="U122" s="138">
        <v>113</v>
      </c>
      <c r="V122" s="139">
        <f t="shared" si="29"/>
        <v>113</v>
      </c>
      <c r="W122" s="27">
        <f t="shared" si="33"/>
        <v>4523563.7763027251</v>
      </c>
      <c r="X122" s="27">
        <f t="shared" si="34"/>
        <v>26387.455361765889</v>
      </c>
      <c r="Y122" s="27">
        <f t="shared" si="35"/>
        <v>8166.6929816029369</v>
      </c>
      <c r="Z122" s="52">
        <f t="shared" si="30"/>
        <v>4515397.0833211225</v>
      </c>
    </row>
    <row r="123" spans="1:26" ht="12" hidden="1" customHeight="1" x14ac:dyDescent="0.35">
      <c r="A123" s="307"/>
      <c r="B123" s="88"/>
      <c r="C123" s="81" t="s">
        <v>96</v>
      </c>
      <c r="D123" s="137">
        <f>D13</f>
        <v>0.21</v>
      </c>
      <c r="E123" s="63">
        <f t="shared" ref="E123:J123" si="64">ROUND(IF(E122&gt;0,-$D$123*E122,0),0)</f>
        <v>-37597</v>
      </c>
      <c r="F123" s="64">
        <f t="shared" si="64"/>
        <v>-8076</v>
      </c>
      <c r="G123" s="63">
        <f t="shared" si="64"/>
        <v>-11021</v>
      </c>
      <c r="H123" s="64">
        <f t="shared" si="64"/>
        <v>-18069</v>
      </c>
      <c r="I123" s="103">
        <f t="shared" si="64"/>
        <v>-29879</v>
      </c>
      <c r="J123" s="64">
        <f t="shared" si="64"/>
        <v>-39860</v>
      </c>
      <c r="K123" s="82"/>
      <c r="L123" s="86"/>
      <c r="N123"/>
      <c r="O123"/>
      <c r="P123"/>
      <c r="Q123"/>
      <c r="R123"/>
      <c r="S123"/>
      <c r="T123" s="234">
        <f t="shared" si="32"/>
        <v>10</v>
      </c>
      <c r="U123" s="138">
        <v>114</v>
      </c>
      <c r="V123" s="139">
        <f t="shared" si="29"/>
        <v>114</v>
      </c>
      <c r="W123" s="27">
        <f t="shared" si="33"/>
        <v>4515397.0833211225</v>
      </c>
      <c r="X123" s="27">
        <f t="shared" si="34"/>
        <v>26339.816319373203</v>
      </c>
      <c r="Y123" s="27">
        <f t="shared" si="35"/>
        <v>8214.3320239956211</v>
      </c>
      <c r="Z123" s="52">
        <f t="shared" si="30"/>
        <v>4507182.7512971265</v>
      </c>
    </row>
    <row r="124" spans="1:26" ht="14.5" hidden="1" x14ac:dyDescent="0.35">
      <c r="A124" s="307"/>
      <c r="B124" s="88"/>
      <c r="C124" s="81" t="s">
        <v>199</v>
      </c>
      <c r="D124" s="137"/>
      <c r="E124" s="63">
        <v>0</v>
      </c>
      <c r="F124" s="205">
        <v>0</v>
      </c>
      <c r="G124" s="63">
        <v>0</v>
      </c>
      <c r="H124" s="64">
        <v>0</v>
      </c>
      <c r="I124" s="103">
        <v>0</v>
      </c>
      <c r="J124" s="64">
        <f>IF(J153&gt;0,J153,0)</f>
        <v>60995.102047060878</v>
      </c>
      <c r="K124" s="82"/>
      <c r="L124" s="86"/>
      <c r="N124"/>
      <c r="O124"/>
      <c r="P124"/>
      <c r="Q124"/>
      <c r="R124"/>
      <c r="S124"/>
      <c r="T124" s="234">
        <f t="shared" si="32"/>
        <v>10</v>
      </c>
      <c r="U124" s="138">
        <v>115</v>
      </c>
      <c r="V124" s="139">
        <f t="shared" si="29"/>
        <v>115</v>
      </c>
      <c r="W124" s="27">
        <f t="shared" si="33"/>
        <v>4507182.7512971265</v>
      </c>
      <c r="X124" s="27">
        <f t="shared" si="34"/>
        <v>26291.899382566564</v>
      </c>
      <c r="Y124" s="27">
        <f t="shared" si="35"/>
        <v>8262.2489608022624</v>
      </c>
      <c r="Z124" s="52">
        <f t="shared" si="30"/>
        <v>4498920.5023363242</v>
      </c>
    </row>
    <row r="125" spans="1:26" ht="12" hidden="1" customHeight="1" x14ac:dyDescent="0.35">
      <c r="A125" s="307"/>
      <c r="B125" s="88"/>
      <c r="C125" s="106" t="s">
        <v>110</v>
      </c>
      <c r="D125" s="107"/>
      <c r="E125" s="131">
        <f>E110+E123+E124</f>
        <v>259152.14487957413</v>
      </c>
      <c r="F125" s="146">
        <f t="shared" ref="F125:J125" si="65">F110+F123+F124</f>
        <v>156554.29612957413</v>
      </c>
      <c r="G125" s="131">
        <f t="shared" si="65"/>
        <v>173703.24776207405</v>
      </c>
      <c r="H125" s="132">
        <f t="shared" si="65"/>
        <v>205651.85911898635</v>
      </c>
      <c r="I125" s="133">
        <f t="shared" si="65"/>
        <v>256832.92491402832</v>
      </c>
      <c r="J125" s="132">
        <f t="shared" si="65"/>
        <v>366263.73729512421</v>
      </c>
      <c r="K125" s="134"/>
      <c r="L125" s="86"/>
      <c r="M125"/>
      <c r="N125"/>
      <c r="O125"/>
      <c r="P125"/>
      <c r="Q125"/>
      <c r="R125"/>
      <c r="S125"/>
      <c r="T125" s="234">
        <f t="shared" si="32"/>
        <v>10</v>
      </c>
      <c r="U125" s="138">
        <v>116</v>
      </c>
      <c r="V125" s="139">
        <f t="shared" si="29"/>
        <v>116</v>
      </c>
      <c r="W125" s="27">
        <f t="shared" si="33"/>
        <v>4498920.5023363242</v>
      </c>
      <c r="X125" s="27">
        <f t="shared" si="34"/>
        <v>26243.702930295214</v>
      </c>
      <c r="Y125" s="27">
        <f t="shared" si="35"/>
        <v>8310.4454130736103</v>
      </c>
      <c r="Z125" s="52">
        <f t="shared" si="30"/>
        <v>4490610.0569232507</v>
      </c>
    </row>
    <row r="126" spans="1:26" ht="12" hidden="1" customHeight="1" outlineLevel="1" x14ac:dyDescent="0.35">
      <c r="A126" s="306" t="s">
        <v>118</v>
      </c>
      <c r="B126" s="88"/>
      <c r="C126" s="97" t="s">
        <v>12</v>
      </c>
      <c r="D126" s="116"/>
      <c r="E126" s="61"/>
      <c r="F126" s="101"/>
      <c r="G126" s="119"/>
      <c r="H126" s="101"/>
      <c r="I126" s="71"/>
      <c r="J126" s="62">
        <f>'Fig 6.9'!F36</f>
        <v>0</v>
      </c>
      <c r="K126" s="2"/>
      <c r="L126" s="86"/>
      <c r="N126"/>
      <c r="O126"/>
      <c r="P126"/>
      <c r="Q126"/>
      <c r="R126"/>
      <c r="S126"/>
      <c r="T126" s="234">
        <f t="shared" si="32"/>
        <v>10</v>
      </c>
      <c r="U126" s="138">
        <v>117</v>
      </c>
      <c r="V126" s="139">
        <f t="shared" si="29"/>
        <v>117</v>
      </c>
      <c r="W126" s="27">
        <f t="shared" si="33"/>
        <v>4490610.0569232507</v>
      </c>
      <c r="X126" s="27">
        <f t="shared" si="34"/>
        <v>26195.225332052287</v>
      </c>
      <c r="Y126" s="27">
        <f t="shared" si="35"/>
        <v>8358.9230113165377</v>
      </c>
      <c r="Z126" s="52">
        <f t="shared" si="30"/>
        <v>4482251.1339119337</v>
      </c>
    </row>
    <row r="127" spans="1:26" ht="12" hidden="1" customHeight="1" outlineLevel="1" x14ac:dyDescent="0.35">
      <c r="A127" s="306"/>
      <c r="B127" s="88"/>
      <c r="C127" s="97" t="s">
        <v>96</v>
      </c>
      <c r="D127" s="117"/>
      <c r="E127" s="67"/>
      <c r="F127" s="104"/>
      <c r="G127" s="121"/>
      <c r="H127" s="104"/>
      <c r="I127" s="124"/>
      <c r="J127" s="68">
        <f>'Fig 6.9'!F37</f>
        <v>0</v>
      </c>
      <c r="K127" s="2"/>
      <c r="L127" s="86"/>
      <c r="N127"/>
      <c r="O127"/>
      <c r="P127"/>
      <c r="Q127"/>
      <c r="R127"/>
      <c r="S127"/>
      <c r="T127" s="234">
        <f t="shared" si="32"/>
        <v>10</v>
      </c>
      <c r="U127" s="138">
        <v>118</v>
      </c>
      <c r="V127" s="139">
        <f t="shared" si="29"/>
        <v>118</v>
      </c>
      <c r="W127" s="27">
        <f t="shared" si="33"/>
        <v>4482251.1339119337</v>
      </c>
      <c r="X127" s="27">
        <f t="shared" si="34"/>
        <v>26146.464947819608</v>
      </c>
      <c r="Y127" s="27">
        <f t="shared" si="35"/>
        <v>8407.6833955492184</v>
      </c>
      <c r="Z127" s="52">
        <f t="shared" si="30"/>
        <v>4473843.4505163841</v>
      </c>
    </row>
    <row r="128" spans="1:26" ht="12" hidden="1" customHeight="1" outlineLevel="1" x14ac:dyDescent="0.35">
      <c r="A128" s="306"/>
      <c r="B128" s="88"/>
      <c r="C128" s="97" t="s">
        <v>97</v>
      </c>
      <c r="D128" s="117"/>
      <c r="E128" s="67"/>
      <c r="F128" s="104"/>
      <c r="G128" s="121"/>
      <c r="H128" s="104"/>
      <c r="I128" s="124"/>
      <c r="J128" s="68">
        <f>-S15</f>
        <v>-4814167.4915990392</v>
      </c>
      <c r="K128" s="2"/>
      <c r="L128" s="86"/>
      <c r="N128"/>
      <c r="O128"/>
      <c r="P128"/>
      <c r="Q128"/>
      <c r="R128"/>
      <c r="S128"/>
      <c r="T128" s="234">
        <f t="shared" si="32"/>
        <v>10</v>
      </c>
      <c r="U128" s="138">
        <v>119</v>
      </c>
      <c r="V128" s="139">
        <f t="shared" si="29"/>
        <v>119</v>
      </c>
      <c r="W128" s="27">
        <f t="shared" si="33"/>
        <v>4473843.4505163841</v>
      </c>
      <c r="X128" s="27">
        <f t="shared" si="34"/>
        <v>26097.420128012236</v>
      </c>
      <c r="Y128" s="27">
        <f t="shared" si="35"/>
        <v>8456.7282153565884</v>
      </c>
      <c r="Z128" s="52">
        <f t="shared" si="30"/>
        <v>4465386.7223010277</v>
      </c>
    </row>
    <row r="129" spans="1:26" ht="12" hidden="1" customHeight="1" outlineLevel="1" x14ac:dyDescent="0.35">
      <c r="A129" s="306"/>
      <c r="B129" s="88"/>
      <c r="C129" s="130" t="s">
        <v>98</v>
      </c>
      <c r="D129" s="158">
        <f>-E7-E8</f>
        <v>-1783187.5</v>
      </c>
      <c r="E129" s="63"/>
      <c r="F129" s="102"/>
      <c r="G129" s="120"/>
      <c r="H129" s="102"/>
      <c r="I129" s="103"/>
      <c r="J129" s="102"/>
      <c r="K129" s="82"/>
      <c r="L129" s="86"/>
      <c r="N129"/>
      <c r="O129"/>
      <c r="P129"/>
      <c r="Q129"/>
      <c r="R129"/>
      <c r="S129"/>
      <c r="T129" s="234">
        <f t="shared" si="32"/>
        <v>10</v>
      </c>
      <c r="U129" s="138">
        <v>120</v>
      </c>
      <c r="V129" s="139">
        <f t="shared" si="29"/>
        <v>120</v>
      </c>
      <c r="W129" s="27">
        <f t="shared" si="33"/>
        <v>4465386.7223010277</v>
      </c>
      <c r="X129" s="27">
        <f t="shared" si="34"/>
        <v>26048.08921342266</v>
      </c>
      <c r="Y129" s="27">
        <f t="shared" si="35"/>
        <v>8506.0591299461685</v>
      </c>
      <c r="Z129" s="52">
        <f t="shared" si="30"/>
        <v>4456880.6631710818</v>
      </c>
    </row>
    <row r="130" spans="1:26" ht="12" hidden="1" customHeight="1" outlineLevel="1" x14ac:dyDescent="0.35">
      <c r="A130" s="306"/>
      <c r="B130" s="88"/>
      <c r="C130" s="106" t="s">
        <v>90</v>
      </c>
      <c r="D130" s="107">
        <f>D129</f>
        <v>-1783187.5</v>
      </c>
      <c r="E130" s="108">
        <f>SUM(E125:E129)</f>
        <v>259152.14487957413</v>
      </c>
      <c r="F130" s="109">
        <f t="shared" ref="F130:J130" si="66">SUM(F125:F129)</f>
        <v>156554.29612957413</v>
      </c>
      <c r="G130" s="108">
        <f t="shared" si="66"/>
        <v>173703.24776207405</v>
      </c>
      <c r="H130" s="109">
        <f t="shared" si="66"/>
        <v>205651.85911898635</v>
      </c>
      <c r="I130" s="126">
        <f t="shared" si="66"/>
        <v>256832.92491402832</v>
      </c>
      <c r="J130" s="203">
        <f t="shared" si="66"/>
        <v>-4447903.7543039154</v>
      </c>
      <c r="K130" s="135"/>
      <c r="L130" s="86"/>
      <c r="N130"/>
      <c r="O130"/>
      <c r="P130"/>
      <c r="Q130"/>
      <c r="R130"/>
      <c r="S130"/>
      <c r="T130" s="234">
        <f t="shared" si="32"/>
        <v>11</v>
      </c>
      <c r="U130" s="138">
        <v>121</v>
      </c>
      <c r="V130" s="139">
        <f t="shared" si="29"/>
        <v>121</v>
      </c>
      <c r="W130" s="27">
        <f t="shared" si="33"/>
        <v>4456880.6631710818</v>
      </c>
      <c r="X130" s="27">
        <f t="shared" si="34"/>
        <v>25998.470535164641</v>
      </c>
      <c r="Y130" s="27">
        <f t="shared" si="35"/>
        <v>8555.6778082041874</v>
      </c>
      <c r="Z130" s="52">
        <f t="shared" si="30"/>
        <v>4448324.9853628781</v>
      </c>
    </row>
    <row r="131" spans="1:26" ht="14.5" hidden="1" outlineLevel="1" x14ac:dyDescent="0.35">
      <c r="A131" s="306"/>
      <c r="B131" s="88"/>
      <c r="C131" s="73"/>
      <c r="D131" s="2"/>
      <c r="E131" s="2"/>
      <c r="F131" s="2"/>
      <c r="G131" s="2"/>
      <c r="H131" s="2"/>
      <c r="I131" s="2"/>
      <c r="J131" s="2"/>
      <c r="K131" s="2"/>
      <c r="L131" s="86"/>
      <c r="N131"/>
      <c r="O131"/>
      <c r="P131"/>
      <c r="Q131"/>
      <c r="R131"/>
      <c r="S131"/>
      <c r="T131" s="234">
        <f t="shared" si="32"/>
        <v>11</v>
      </c>
      <c r="U131" s="138">
        <v>122</v>
      </c>
      <c r="V131" s="139">
        <f t="shared" si="29"/>
        <v>122</v>
      </c>
      <c r="W131" s="27">
        <f t="shared" si="33"/>
        <v>4448324.9853628781</v>
      </c>
      <c r="X131" s="27">
        <f t="shared" si="34"/>
        <v>25948.562414616783</v>
      </c>
      <c r="Y131" s="27">
        <f t="shared" si="35"/>
        <v>8605.5859287520452</v>
      </c>
      <c r="Z131" s="52">
        <f t="shared" si="30"/>
        <v>4439719.399434126</v>
      </c>
    </row>
    <row r="132" spans="1:26" ht="12" hidden="1" customHeight="1" outlineLevel="1" x14ac:dyDescent="0.35">
      <c r="A132" s="306"/>
      <c r="B132" s="88"/>
      <c r="C132" s="318" t="s">
        <v>116</v>
      </c>
      <c r="D132" s="185" t="s">
        <v>114</v>
      </c>
      <c r="E132" s="183">
        <f>SUM(D130:J130)</f>
        <v>-5179196.7814996783</v>
      </c>
      <c r="F132" s="2"/>
      <c r="G132" s="308" t="s">
        <v>102</v>
      </c>
      <c r="H132" s="309"/>
      <c r="I132" s="310"/>
      <c r="J132" s="183">
        <f>SUM(E130:J130)</f>
        <v>-3396009.2814996783</v>
      </c>
      <c r="K132" s="2"/>
      <c r="L132" s="86"/>
      <c r="N132"/>
      <c r="O132"/>
      <c r="P132"/>
      <c r="Q132"/>
      <c r="R132"/>
      <c r="S132"/>
      <c r="T132" s="234">
        <f t="shared" si="32"/>
        <v>11</v>
      </c>
      <c r="U132" s="138">
        <v>123</v>
      </c>
      <c r="V132" s="139">
        <f t="shared" si="29"/>
        <v>123</v>
      </c>
      <c r="W132" s="27">
        <f t="shared" si="33"/>
        <v>4439719.399434126</v>
      </c>
      <c r="X132" s="27">
        <f t="shared" si="34"/>
        <v>25898.363163365728</v>
      </c>
      <c r="Y132" s="27">
        <f t="shared" si="35"/>
        <v>8655.7851800031003</v>
      </c>
      <c r="Z132" s="52">
        <f t="shared" si="30"/>
        <v>4431063.6142541226</v>
      </c>
    </row>
    <row r="133" spans="1:26" ht="12" hidden="1" customHeight="1" outlineLevel="1" x14ac:dyDescent="0.35">
      <c r="A133" s="306"/>
      <c r="B133" s="88"/>
      <c r="C133" s="318"/>
      <c r="D133" s="186" t="s">
        <v>83</v>
      </c>
      <c r="E133" s="184" t="e">
        <f>IRR(D130:J130)</f>
        <v>#NUM!</v>
      </c>
      <c r="G133" s="308" t="s">
        <v>111</v>
      </c>
      <c r="H133" s="309"/>
      <c r="I133" s="310"/>
      <c r="J133" s="184">
        <f>SUM(J126:J128)/J132</f>
        <v>1.4175955047664364</v>
      </c>
      <c r="K133" s="2"/>
      <c r="L133" s="86"/>
      <c r="N133"/>
      <c r="O133"/>
      <c r="P133"/>
      <c r="Q133"/>
      <c r="R133"/>
      <c r="S133"/>
      <c r="T133" s="234">
        <f t="shared" si="32"/>
        <v>11</v>
      </c>
      <c r="U133" s="138">
        <v>124</v>
      </c>
      <c r="V133" s="139">
        <f t="shared" si="29"/>
        <v>124</v>
      </c>
      <c r="W133" s="27">
        <f t="shared" si="33"/>
        <v>4431063.6142541226</v>
      </c>
      <c r="X133" s="27">
        <f t="shared" si="34"/>
        <v>25847.871083149039</v>
      </c>
      <c r="Y133" s="27">
        <f t="shared" si="35"/>
        <v>8706.2772602197856</v>
      </c>
      <c r="Z133" s="52">
        <f t="shared" si="30"/>
        <v>4422357.3369939029</v>
      </c>
    </row>
    <row r="134" spans="1:26" ht="12" hidden="1" customHeight="1" outlineLevel="1" x14ac:dyDescent="0.35">
      <c r="A134" s="306"/>
      <c r="B134" s="88"/>
      <c r="C134" s="318"/>
      <c r="D134" s="187">
        <f>H4</f>
        <v>0.15</v>
      </c>
      <c r="E134" s="183">
        <f>NPV(H4,E130:J130)+D130</f>
        <v>-3002925.628068977</v>
      </c>
      <c r="F134" s="2"/>
      <c r="G134" s="2"/>
      <c r="H134" s="2"/>
      <c r="I134" s="2"/>
      <c r="J134" s="2"/>
      <c r="K134" s="2"/>
      <c r="L134" s="86"/>
      <c r="N134"/>
      <c r="O134"/>
      <c r="P134"/>
      <c r="Q134"/>
      <c r="R134"/>
      <c r="S134"/>
      <c r="T134" s="234">
        <f t="shared" si="32"/>
        <v>11</v>
      </c>
      <c r="U134" s="138">
        <v>125</v>
      </c>
      <c r="V134" s="139">
        <f t="shared" si="29"/>
        <v>125</v>
      </c>
      <c r="W134" s="27">
        <f t="shared" si="33"/>
        <v>4422357.3369939029</v>
      </c>
      <c r="X134" s="27">
        <f t="shared" si="34"/>
        <v>25797.084465797758</v>
      </c>
      <c r="Y134" s="27">
        <f t="shared" si="35"/>
        <v>8757.0638775710668</v>
      </c>
      <c r="Z134" s="52">
        <f t="shared" si="30"/>
        <v>4413600.2731163315</v>
      </c>
    </row>
    <row r="135" spans="1:26" ht="12" hidden="1" customHeight="1" outlineLevel="1" x14ac:dyDescent="0.35">
      <c r="A135" s="306"/>
      <c r="B135" s="88"/>
      <c r="C135" s="318"/>
      <c r="D135" s="186" t="s">
        <v>115</v>
      </c>
      <c r="E135" s="188">
        <f>E132/-D129+1</f>
        <v>-1.9044600085519208</v>
      </c>
      <c r="F135" s="2"/>
      <c r="G135" s="2"/>
      <c r="H135" s="2"/>
      <c r="I135" s="2"/>
      <c r="J135" s="2"/>
      <c r="K135" s="2"/>
      <c r="L135" s="86"/>
      <c r="N135"/>
      <c r="O135"/>
      <c r="P135"/>
      <c r="Q135"/>
      <c r="R135"/>
      <c r="S135"/>
      <c r="T135" s="234">
        <f t="shared" si="32"/>
        <v>11</v>
      </c>
      <c r="U135" s="138">
        <v>126</v>
      </c>
      <c r="V135" s="139">
        <f t="shared" si="29"/>
        <v>126</v>
      </c>
      <c r="W135" s="27">
        <f t="shared" si="33"/>
        <v>4413600.2731163315</v>
      </c>
      <c r="X135" s="27">
        <f t="shared" si="34"/>
        <v>25746.001593178597</v>
      </c>
      <c r="Y135" s="27">
        <f t="shared" si="35"/>
        <v>8808.1467501902316</v>
      </c>
      <c r="Z135" s="52">
        <f t="shared" si="30"/>
        <v>4404792.1263661413</v>
      </c>
    </row>
    <row r="136" spans="1:26" ht="8.25" customHeight="1" collapsed="1" thickBot="1" x14ac:dyDescent="0.4">
      <c r="A136" s="169"/>
      <c r="B136" s="89"/>
      <c r="C136" s="84"/>
      <c r="D136" s="84"/>
      <c r="E136" s="84"/>
      <c r="F136" s="84"/>
      <c r="G136" s="84"/>
      <c r="H136" s="84"/>
      <c r="I136" s="84"/>
      <c r="J136" s="84"/>
      <c r="K136" s="84"/>
      <c r="L136" s="85"/>
      <c r="N136"/>
      <c r="O136"/>
      <c r="P136"/>
      <c r="Q136"/>
      <c r="R136"/>
      <c r="S136"/>
      <c r="T136" s="234">
        <f t="shared" si="32"/>
        <v>11</v>
      </c>
      <c r="U136" s="138">
        <v>127</v>
      </c>
      <c r="V136" s="139">
        <f t="shared" si="29"/>
        <v>127</v>
      </c>
      <c r="W136" s="27">
        <f t="shared" si="33"/>
        <v>4404792.1263661413</v>
      </c>
      <c r="X136" s="27">
        <f t="shared" si="34"/>
        <v>25694.620737135818</v>
      </c>
      <c r="Y136" s="27">
        <f t="shared" si="35"/>
        <v>8859.5276062330067</v>
      </c>
      <c r="Z136" s="52">
        <f t="shared" si="30"/>
        <v>4395932.5987599082</v>
      </c>
    </row>
    <row r="137" spans="1:26" ht="15" hidden="1" customHeight="1" thickTop="1" x14ac:dyDescent="0.35">
      <c r="B137" s="2"/>
      <c r="C137" s="327" t="s">
        <v>203</v>
      </c>
      <c r="D137" s="327"/>
      <c r="E137" s="327"/>
      <c r="F137" s="327"/>
      <c r="G137" s="327"/>
      <c r="H137" s="327"/>
      <c r="I137" s="327"/>
      <c r="J137" s="327"/>
      <c r="K137" s="327"/>
      <c r="L137" s="2"/>
      <c r="N137"/>
      <c r="O137"/>
      <c r="P137"/>
      <c r="Q137"/>
      <c r="R137"/>
      <c r="S137"/>
      <c r="T137" s="234">
        <f t="shared" si="32"/>
        <v>11</v>
      </c>
      <c r="U137" s="138">
        <v>128</v>
      </c>
      <c r="V137" s="139">
        <f t="shared" si="29"/>
        <v>128</v>
      </c>
      <c r="W137" s="27">
        <f t="shared" si="33"/>
        <v>4395932.5987599082</v>
      </c>
      <c r="X137" s="27">
        <f t="shared" si="34"/>
        <v>25642.940159432794</v>
      </c>
      <c r="Y137" s="27">
        <f t="shared" si="35"/>
        <v>8911.2081839360326</v>
      </c>
      <c r="Z137" s="52">
        <f t="shared" si="30"/>
        <v>4387021.3905759724</v>
      </c>
    </row>
    <row r="138" spans="1:26" ht="14.5" hidden="1" customHeight="1" x14ac:dyDescent="0.35">
      <c r="B138" s="2"/>
      <c r="C138" s="328"/>
      <c r="D138" s="328"/>
      <c r="E138" s="328"/>
      <c r="F138" s="328"/>
      <c r="G138" s="328"/>
      <c r="H138" s="328"/>
      <c r="I138" s="328"/>
      <c r="J138" s="328"/>
      <c r="K138" s="328"/>
      <c r="L138" s="2"/>
      <c r="N138"/>
      <c r="O138"/>
      <c r="P138"/>
      <c r="Q138"/>
      <c r="R138"/>
      <c r="S138"/>
      <c r="T138" s="234">
        <f t="shared" si="32"/>
        <v>11</v>
      </c>
      <c r="U138" s="138">
        <v>129</v>
      </c>
      <c r="V138" s="139">
        <f t="shared" ref="V138:V201" si="67">U138</f>
        <v>129</v>
      </c>
      <c r="W138" s="27">
        <f t="shared" si="33"/>
        <v>4387021.3905759724</v>
      </c>
      <c r="X138" s="27">
        <f t="shared" si="34"/>
        <v>25590.958111693166</v>
      </c>
      <c r="Y138" s="27">
        <f t="shared" si="35"/>
        <v>8963.1902316756605</v>
      </c>
      <c r="Z138" s="52">
        <f t="shared" ref="Z138:Z201" si="68">W138-Y138</f>
        <v>4378058.2003442971</v>
      </c>
    </row>
    <row r="139" spans="1:26" ht="12" hidden="1" customHeight="1" x14ac:dyDescent="0.35">
      <c r="B139" s="2"/>
      <c r="C139" s="328"/>
      <c r="D139" s="328"/>
      <c r="E139" s="328"/>
      <c r="F139" s="328"/>
      <c r="G139" s="328"/>
      <c r="H139" s="328"/>
      <c r="I139" s="328"/>
      <c r="J139" s="328"/>
      <c r="K139" s="328"/>
      <c r="L139" s="2"/>
      <c r="N139"/>
      <c r="O139"/>
      <c r="P139"/>
      <c r="Q139"/>
      <c r="R139"/>
      <c r="S139"/>
      <c r="T139" s="234">
        <f t="shared" ref="T139:T202" si="69">ROUNDUP(U139/12,0)</f>
        <v>11</v>
      </c>
      <c r="U139" s="138">
        <v>130</v>
      </c>
      <c r="V139" s="139">
        <f t="shared" si="67"/>
        <v>130</v>
      </c>
      <c r="W139" s="27">
        <f t="shared" ref="W139:W202" si="70">Z138</f>
        <v>4378058.2003442971</v>
      </c>
      <c r="X139" s="27">
        <f t="shared" ref="X139:X202" si="71">IF(ROUND(W139,0)=0,0,$D$11/12-Y139)</f>
        <v>25538.672835341727</v>
      </c>
      <c r="Y139" s="27">
        <f t="shared" ref="Y139:Y202" si="72">IFERROR(-PPMT($E$10,V139,$E$9,$E$6),0)</f>
        <v>9015.4755080271007</v>
      </c>
      <c r="Z139" s="52">
        <f t="shared" si="68"/>
        <v>4369042.7248362703</v>
      </c>
    </row>
    <row r="140" spans="1:26" ht="12" hidden="1" customHeight="1" x14ac:dyDescent="0.35">
      <c r="A140" s="8"/>
      <c r="B140" s="190"/>
      <c r="C140" s="328"/>
      <c r="D140" s="328"/>
      <c r="E140" s="328"/>
      <c r="F140" s="328"/>
      <c r="G140" s="328"/>
      <c r="H140" s="328"/>
      <c r="I140" s="328"/>
      <c r="J140" s="328"/>
      <c r="K140" s="328"/>
      <c r="L140" s="2"/>
      <c r="N140" s="25"/>
      <c r="O140"/>
      <c r="P140"/>
      <c r="Q140"/>
      <c r="R140"/>
      <c r="S140"/>
      <c r="T140" s="234">
        <f t="shared" si="69"/>
        <v>11</v>
      </c>
      <c r="U140" s="138">
        <v>131</v>
      </c>
      <c r="V140" s="139">
        <f t="shared" si="67"/>
        <v>131</v>
      </c>
      <c r="W140" s="27">
        <f t="shared" si="70"/>
        <v>4369042.7248362703</v>
      </c>
      <c r="X140" s="27">
        <f t="shared" si="71"/>
        <v>25486.082561544899</v>
      </c>
      <c r="Y140" s="27">
        <f t="shared" si="72"/>
        <v>9068.0657818239251</v>
      </c>
      <c r="Z140" s="52">
        <f t="shared" si="68"/>
        <v>4359974.659054446</v>
      </c>
    </row>
    <row r="141" spans="1:26" ht="12" hidden="1" customHeight="1" x14ac:dyDescent="0.35">
      <c r="A141" s="8"/>
      <c r="B141" s="190"/>
      <c r="C141" s="328"/>
      <c r="D141" s="328"/>
      <c r="E141" s="328"/>
      <c r="F141" s="328"/>
      <c r="G141" s="328"/>
      <c r="H141" s="328"/>
      <c r="I141" s="328"/>
      <c r="J141" s="328"/>
      <c r="K141" s="328"/>
      <c r="L141" s="2"/>
      <c r="N141" s="197"/>
      <c r="O141"/>
      <c r="P141"/>
      <c r="Q141"/>
      <c r="R141"/>
      <c r="S141"/>
      <c r="T141" s="234">
        <f t="shared" si="69"/>
        <v>11</v>
      </c>
      <c r="U141" s="138">
        <v>132</v>
      </c>
      <c r="V141" s="139">
        <f t="shared" si="67"/>
        <v>132</v>
      </c>
      <c r="W141" s="27">
        <f t="shared" si="70"/>
        <v>4359974.659054446</v>
      </c>
      <c r="X141" s="27">
        <f t="shared" si="71"/>
        <v>25433.185511150929</v>
      </c>
      <c r="Y141" s="27">
        <f t="shared" si="72"/>
        <v>9120.9628322178996</v>
      </c>
      <c r="Z141" s="52">
        <f t="shared" si="68"/>
        <v>4350853.696222228</v>
      </c>
    </row>
    <row r="142" spans="1:26" ht="12" hidden="1" customHeight="1" x14ac:dyDescent="0.35">
      <c r="A142" s="8"/>
      <c r="B142" s="190"/>
      <c r="C142" s="328"/>
      <c r="D142" s="328"/>
      <c r="E142" s="328"/>
      <c r="F142" s="328"/>
      <c r="G142" s="328"/>
      <c r="H142" s="328"/>
      <c r="I142" s="328"/>
      <c r="J142" s="328"/>
      <c r="K142" s="328"/>
      <c r="L142" s="2"/>
      <c r="N142" s="197"/>
      <c r="O142"/>
      <c r="P142"/>
      <c r="Q142"/>
      <c r="R142"/>
      <c r="S142"/>
      <c r="T142" s="234">
        <f t="shared" si="69"/>
        <v>12</v>
      </c>
      <c r="U142" s="138">
        <v>133</v>
      </c>
      <c r="V142" s="139">
        <f t="shared" si="67"/>
        <v>133</v>
      </c>
      <c r="W142" s="27">
        <f t="shared" si="70"/>
        <v>4350853.696222228</v>
      </c>
      <c r="X142" s="27">
        <f t="shared" si="71"/>
        <v>25379.979894629658</v>
      </c>
      <c r="Y142" s="27">
        <f t="shared" si="72"/>
        <v>9174.1684487391685</v>
      </c>
      <c r="Z142" s="52">
        <f t="shared" si="68"/>
        <v>4341679.5277734892</v>
      </c>
    </row>
    <row r="143" spans="1:26" ht="12" hidden="1" customHeight="1" x14ac:dyDescent="0.35">
      <c r="A143" s="8"/>
      <c r="B143" s="190"/>
      <c r="C143" s="328"/>
      <c r="D143" s="328"/>
      <c r="E143" s="328"/>
      <c r="F143" s="328"/>
      <c r="G143" s="328"/>
      <c r="H143" s="328"/>
      <c r="I143" s="328"/>
      <c r="J143" s="328"/>
      <c r="K143" s="328"/>
      <c r="L143" s="2"/>
      <c r="N143"/>
      <c r="O143"/>
      <c r="P143"/>
      <c r="Q143"/>
      <c r="R143"/>
      <c r="S143"/>
      <c r="T143" s="234">
        <f t="shared" si="69"/>
        <v>12</v>
      </c>
      <c r="U143" s="138">
        <v>134</v>
      </c>
      <c r="V143" s="139">
        <f t="shared" si="67"/>
        <v>134</v>
      </c>
      <c r="W143" s="27">
        <f t="shared" si="70"/>
        <v>4341679.5277734892</v>
      </c>
      <c r="X143" s="27">
        <f t="shared" si="71"/>
        <v>25326.463912012012</v>
      </c>
      <c r="Y143" s="27">
        <f t="shared" si="72"/>
        <v>9227.6844313568163</v>
      </c>
      <c r="Z143" s="52">
        <f t="shared" si="68"/>
        <v>4332451.8433421329</v>
      </c>
    </row>
    <row r="144" spans="1:26" ht="12" hidden="1" customHeight="1" x14ac:dyDescent="0.35">
      <c r="A144" s="8"/>
      <c r="B144" s="190"/>
      <c r="C144" s="328"/>
      <c r="D144" s="328"/>
      <c r="E144" s="328"/>
      <c r="F144" s="328"/>
      <c r="G144" s="328"/>
      <c r="H144" s="328"/>
      <c r="I144" s="328"/>
      <c r="J144" s="328"/>
      <c r="K144" s="328"/>
      <c r="L144" s="2"/>
      <c r="N144"/>
      <c r="O144"/>
      <c r="P144"/>
      <c r="Q144"/>
      <c r="R144"/>
      <c r="S144"/>
      <c r="T144" s="234">
        <f t="shared" si="69"/>
        <v>12</v>
      </c>
      <c r="U144" s="138">
        <v>135</v>
      </c>
      <c r="V144" s="139">
        <f t="shared" si="67"/>
        <v>135</v>
      </c>
      <c r="W144" s="27">
        <f t="shared" si="70"/>
        <v>4332451.8433421329</v>
      </c>
      <c r="X144" s="27">
        <f t="shared" si="71"/>
        <v>25272.635752829097</v>
      </c>
      <c r="Y144" s="27">
        <f t="shared" si="72"/>
        <v>9281.512590539729</v>
      </c>
      <c r="Z144" s="52">
        <f t="shared" si="68"/>
        <v>4323170.3307515932</v>
      </c>
    </row>
    <row r="145" spans="1:26" ht="12" hidden="1" customHeight="1" x14ac:dyDescent="0.35">
      <c r="A145" s="8"/>
      <c r="B145" s="190"/>
      <c r="L145" s="2"/>
      <c r="N145"/>
      <c r="O145"/>
      <c r="P145"/>
      <c r="Q145"/>
      <c r="R145"/>
      <c r="S145"/>
      <c r="T145" s="234">
        <f t="shared" si="69"/>
        <v>12</v>
      </c>
      <c r="U145" s="138">
        <v>136</v>
      </c>
      <c r="V145" s="139">
        <f t="shared" si="67"/>
        <v>136</v>
      </c>
      <c r="W145" s="27">
        <f t="shared" si="70"/>
        <v>4323170.3307515932</v>
      </c>
      <c r="X145" s="27">
        <f t="shared" si="71"/>
        <v>25218.493596050947</v>
      </c>
      <c r="Y145" s="27">
        <f t="shared" si="72"/>
        <v>9335.654747317878</v>
      </c>
      <c r="Z145" s="52">
        <f t="shared" si="68"/>
        <v>4313834.6760042757</v>
      </c>
    </row>
    <row r="146" spans="1:26" ht="12" hidden="1" customHeight="1" x14ac:dyDescent="0.35">
      <c r="A146" s="8"/>
      <c r="B146" s="190"/>
      <c r="L146" s="2"/>
      <c r="N146"/>
      <c r="O146"/>
      <c r="P146"/>
      <c r="Q146"/>
      <c r="R146"/>
      <c r="S146"/>
      <c r="T146" s="234">
        <f t="shared" si="69"/>
        <v>12</v>
      </c>
      <c r="U146" s="138">
        <v>137</v>
      </c>
      <c r="V146" s="139">
        <f t="shared" si="67"/>
        <v>137</v>
      </c>
      <c r="W146" s="27">
        <f t="shared" si="70"/>
        <v>4313834.6760042757</v>
      </c>
      <c r="X146" s="27">
        <f t="shared" si="71"/>
        <v>25164.035610024926</v>
      </c>
      <c r="Y146" s="27">
        <f t="shared" si="72"/>
        <v>9390.1127333439017</v>
      </c>
      <c r="Z146" s="52">
        <f t="shared" si="68"/>
        <v>4304444.5632709321</v>
      </c>
    </row>
    <row r="147" spans="1:26" ht="12" hidden="1" customHeight="1" x14ac:dyDescent="0.35">
      <c r="B147" s="2"/>
      <c r="C147" s="193" t="s">
        <v>132</v>
      </c>
      <c r="D147" s="2"/>
      <c r="E147" s="2"/>
      <c r="F147" s="2"/>
      <c r="G147" s="2"/>
      <c r="H147" s="2"/>
      <c r="I147" s="2"/>
      <c r="J147" s="2"/>
      <c r="K147" s="2"/>
      <c r="L147" s="2"/>
      <c r="N147"/>
      <c r="O147"/>
      <c r="P147"/>
      <c r="Q147"/>
      <c r="R147"/>
      <c r="S147"/>
      <c r="T147" s="234">
        <f t="shared" si="69"/>
        <v>12</v>
      </c>
      <c r="U147" s="138">
        <v>138</v>
      </c>
      <c r="V147" s="139">
        <f t="shared" si="67"/>
        <v>138</v>
      </c>
      <c r="W147" s="27">
        <f t="shared" si="70"/>
        <v>4304444.5632709321</v>
      </c>
      <c r="X147" s="27">
        <f t="shared" si="71"/>
        <v>25109.259952413755</v>
      </c>
      <c r="Y147" s="27">
        <f t="shared" si="72"/>
        <v>9444.8883909550714</v>
      </c>
      <c r="Z147" s="52">
        <f t="shared" si="68"/>
        <v>4294999.6748799765</v>
      </c>
    </row>
    <row r="148" spans="1:26" ht="12" hidden="1" customHeight="1" x14ac:dyDescent="0.35">
      <c r="A148" s="8"/>
      <c r="B148" s="190"/>
      <c r="C148" s="200"/>
      <c r="D148" s="72" t="s">
        <v>72</v>
      </c>
      <c r="E148" s="118" t="s">
        <v>16</v>
      </c>
      <c r="F148" s="105" t="s">
        <v>17</v>
      </c>
      <c r="G148" s="118" t="s">
        <v>18</v>
      </c>
      <c r="H148" s="105" t="s">
        <v>19</v>
      </c>
      <c r="I148" s="118" t="s">
        <v>20</v>
      </c>
      <c r="J148" s="105" t="s">
        <v>21</v>
      </c>
      <c r="K148" s="191" t="s">
        <v>22</v>
      </c>
      <c r="L148" s="2"/>
      <c r="N148"/>
      <c r="O148"/>
      <c r="P148"/>
      <c r="Q148"/>
      <c r="R148"/>
      <c r="S148"/>
      <c r="T148" s="234">
        <f t="shared" si="69"/>
        <v>12</v>
      </c>
      <c r="U148" s="138">
        <v>139</v>
      </c>
      <c r="V148" s="139">
        <f t="shared" si="67"/>
        <v>139</v>
      </c>
      <c r="W148" s="27">
        <f t="shared" si="70"/>
        <v>4294999.6748799765</v>
      </c>
      <c r="X148" s="27">
        <f t="shared" si="71"/>
        <v>25054.164770133182</v>
      </c>
      <c r="Y148" s="27">
        <f t="shared" si="72"/>
        <v>9499.9835732356441</v>
      </c>
      <c r="Z148" s="52">
        <f t="shared" si="68"/>
        <v>4285499.691306741</v>
      </c>
    </row>
    <row r="149" spans="1:26" ht="12" hidden="1" customHeight="1" x14ac:dyDescent="0.35">
      <c r="A149" s="8"/>
      <c r="B149" s="8"/>
      <c r="C149" s="194" t="s">
        <v>129</v>
      </c>
      <c r="D149" s="192"/>
      <c r="E149" s="67">
        <f>D150</f>
        <v>225000</v>
      </c>
      <c r="F149" s="68">
        <f t="shared" ref="F149:K149" si="73">E153</f>
        <v>199249.72499999998</v>
      </c>
      <c r="G149" s="67">
        <f t="shared" si="73"/>
        <v>177722.25974999997</v>
      </c>
      <c r="H149" s="68">
        <f t="shared" si="73"/>
        <v>150837.10704749997</v>
      </c>
      <c r="I149" s="124">
        <f t="shared" si="73"/>
        <v>122461.49623719744</v>
      </c>
      <c r="J149" s="68">
        <f t="shared" si="73"/>
        <v>80761.260580335904</v>
      </c>
      <c r="K149" s="68">
        <f t="shared" si="73"/>
        <v>60995.102047060878</v>
      </c>
      <c r="L149" s="2"/>
      <c r="N149"/>
      <c r="O149"/>
      <c r="P149"/>
      <c r="Q149"/>
      <c r="R149"/>
      <c r="S149"/>
      <c r="T149" s="234">
        <f t="shared" si="69"/>
        <v>12</v>
      </c>
      <c r="U149" s="138">
        <v>140</v>
      </c>
      <c r="V149" s="139">
        <f t="shared" si="67"/>
        <v>140</v>
      </c>
      <c r="W149" s="27">
        <f t="shared" si="70"/>
        <v>4285499.691306741</v>
      </c>
      <c r="X149" s="27">
        <f t="shared" si="71"/>
        <v>24998.748199289308</v>
      </c>
      <c r="Y149" s="27">
        <f t="shared" si="72"/>
        <v>9555.4001440795164</v>
      </c>
      <c r="Z149" s="52">
        <f t="shared" si="68"/>
        <v>4275944.2911626613</v>
      </c>
    </row>
    <row r="150" spans="1:26" ht="14.5" hidden="1" x14ac:dyDescent="0.35">
      <c r="A150" s="8"/>
      <c r="B150" s="8"/>
      <c r="C150" s="194" t="s">
        <v>130</v>
      </c>
      <c r="D150" s="195">
        <v>225000</v>
      </c>
      <c r="E150" s="63">
        <f t="shared" ref="E150:K150" si="74">-E98</f>
        <v>49513.724999999999</v>
      </c>
      <c r="F150" s="64">
        <f t="shared" si="74"/>
        <v>47038.03875</v>
      </c>
      <c r="G150" s="63">
        <f t="shared" si="74"/>
        <v>47508.419137499994</v>
      </c>
      <c r="H150" s="64">
        <f t="shared" si="74"/>
        <v>48696.129615937491</v>
      </c>
      <c r="I150" s="103">
        <f t="shared" si="74"/>
        <v>50400.494152495288</v>
      </c>
      <c r="J150" s="64">
        <f t="shared" si="74"/>
        <v>52164.511447832629</v>
      </c>
      <c r="K150" s="64">
        <f t="shared" si="74"/>
        <v>53990.269348506765</v>
      </c>
      <c r="N150"/>
      <c r="O150"/>
      <c r="P150"/>
      <c r="Q150"/>
      <c r="R150"/>
      <c r="S150"/>
      <c r="T150" s="234">
        <f t="shared" si="69"/>
        <v>12</v>
      </c>
      <c r="U150" s="138">
        <v>141</v>
      </c>
      <c r="V150" s="139">
        <f t="shared" si="67"/>
        <v>141</v>
      </c>
      <c r="W150" s="27">
        <f t="shared" si="70"/>
        <v>4275944.2911626613</v>
      </c>
      <c r="X150" s="27">
        <f t="shared" si="71"/>
        <v>24943.008365115511</v>
      </c>
      <c r="Y150" s="27">
        <f t="shared" si="72"/>
        <v>9611.1399782533153</v>
      </c>
      <c r="Z150" s="52">
        <f t="shared" si="68"/>
        <v>4266333.151184408</v>
      </c>
    </row>
    <row r="151" spans="1:26" ht="12" hidden="1" customHeight="1" x14ac:dyDescent="0.35">
      <c r="A151" s="8"/>
      <c r="B151" s="8"/>
      <c r="C151" s="194" t="s">
        <v>131</v>
      </c>
      <c r="D151" s="192"/>
      <c r="E151" s="67">
        <f>SUM(E149:E150)</f>
        <v>274513.72499999998</v>
      </c>
      <c r="F151" s="68">
        <f t="shared" ref="F151:K151" si="75">SUM(F149:F150)</f>
        <v>246287.76374999998</v>
      </c>
      <c r="G151" s="67">
        <f t="shared" si="75"/>
        <v>225230.67888749996</v>
      </c>
      <c r="H151" s="68">
        <f t="shared" si="75"/>
        <v>199533.23666343745</v>
      </c>
      <c r="I151" s="124">
        <f t="shared" si="75"/>
        <v>172861.99038969271</v>
      </c>
      <c r="J151" s="68">
        <f t="shared" si="75"/>
        <v>132925.77202816855</v>
      </c>
      <c r="K151" s="68">
        <f t="shared" si="75"/>
        <v>114985.37139556764</v>
      </c>
      <c r="N151"/>
      <c r="O151"/>
      <c r="P151"/>
      <c r="Q151"/>
      <c r="R151"/>
      <c r="S151"/>
      <c r="T151" s="234">
        <f t="shared" si="69"/>
        <v>12</v>
      </c>
      <c r="U151" s="138">
        <v>142</v>
      </c>
      <c r="V151" s="139">
        <f t="shared" si="67"/>
        <v>142</v>
      </c>
      <c r="W151" s="27">
        <f t="shared" si="70"/>
        <v>4266333.151184408</v>
      </c>
      <c r="X151" s="27">
        <f t="shared" si="71"/>
        <v>24886.943381909034</v>
      </c>
      <c r="Y151" s="27">
        <f t="shared" si="72"/>
        <v>9667.2049614597945</v>
      </c>
      <c r="Z151" s="52">
        <f t="shared" si="68"/>
        <v>4256665.9462229479</v>
      </c>
    </row>
    <row r="152" spans="1:26" ht="12" hidden="1" customHeight="1" x14ac:dyDescent="0.35">
      <c r="A152" s="7"/>
      <c r="B152" s="7"/>
      <c r="C152" s="194" t="s">
        <v>133</v>
      </c>
      <c r="D152" s="192"/>
      <c r="E152" s="63">
        <f t="shared" ref="E152:K152" si="76">-MIN(-E106,E151)</f>
        <v>-75264</v>
      </c>
      <c r="F152" s="64">
        <f t="shared" si="76"/>
        <v>-68565.504000000001</v>
      </c>
      <c r="G152" s="63">
        <f t="shared" si="76"/>
        <v>-74393.571840000004</v>
      </c>
      <c r="H152" s="64">
        <f t="shared" si="76"/>
        <v>-77071.740426240009</v>
      </c>
      <c r="I152" s="103">
        <f t="shared" si="76"/>
        <v>-92100.72980935681</v>
      </c>
      <c r="J152" s="64">
        <f t="shared" si="76"/>
        <v>-71930.669981107669</v>
      </c>
      <c r="K152" s="64">
        <f t="shared" si="76"/>
        <v>-70204.333901561084</v>
      </c>
      <c r="N152"/>
      <c r="O152"/>
      <c r="P152"/>
      <c r="Q152"/>
      <c r="R152"/>
      <c r="S152"/>
      <c r="T152" s="234">
        <f t="shared" si="69"/>
        <v>12</v>
      </c>
      <c r="U152" s="138">
        <v>143</v>
      </c>
      <c r="V152" s="139">
        <f t="shared" si="67"/>
        <v>143</v>
      </c>
      <c r="W152" s="27">
        <f t="shared" si="70"/>
        <v>4256665.9462229479</v>
      </c>
      <c r="X152" s="27">
        <f t="shared" si="71"/>
        <v>24830.551352967184</v>
      </c>
      <c r="Y152" s="27">
        <f t="shared" si="72"/>
        <v>9723.596990401642</v>
      </c>
      <c r="Z152" s="52">
        <f t="shared" si="68"/>
        <v>4246942.3492325461</v>
      </c>
    </row>
    <row r="153" spans="1:26" ht="12" hidden="1" customHeight="1" x14ac:dyDescent="0.35">
      <c r="A153" s="7"/>
      <c r="B153" s="7"/>
      <c r="C153" s="196" t="s">
        <v>62</v>
      </c>
      <c r="D153" s="201"/>
      <c r="E153" s="63">
        <f>E151+E152</f>
        <v>199249.72499999998</v>
      </c>
      <c r="F153" s="64">
        <f t="shared" ref="F153:K153" si="77">F151+F152</f>
        <v>177722.25974999997</v>
      </c>
      <c r="G153" s="63">
        <f t="shared" si="77"/>
        <v>150837.10704749997</v>
      </c>
      <c r="H153" s="64">
        <f t="shared" si="77"/>
        <v>122461.49623719744</v>
      </c>
      <c r="I153" s="103">
        <f t="shared" si="77"/>
        <v>80761.260580335904</v>
      </c>
      <c r="J153" s="64">
        <f t="shared" si="77"/>
        <v>60995.102047060878</v>
      </c>
      <c r="K153" s="64">
        <f t="shared" si="77"/>
        <v>44781.037494006552</v>
      </c>
      <c r="N153"/>
      <c r="O153"/>
      <c r="P153"/>
      <c r="Q153"/>
      <c r="R153"/>
      <c r="S153"/>
      <c r="T153" s="234">
        <f t="shared" si="69"/>
        <v>12</v>
      </c>
      <c r="U153" s="138">
        <v>144</v>
      </c>
      <c r="V153" s="139">
        <f t="shared" si="67"/>
        <v>144</v>
      </c>
      <c r="W153" s="27">
        <f t="shared" si="70"/>
        <v>4246942.3492325461</v>
      </c>
      <c r="X153" s="27">
        <f t="shared" si="71"/>
        <v>24773.830370523174</v>
      </c>
      <c r="Y153" s="27">
        <f t="shared" si="72"/>
        <v>9780.3179728456507</v>
      </c>
      <c r="Z153" s="52">
        <f t="shared" si="68"/>
        <v>4237162.0312597007</v>
      </c>
    </row>
    <row r="154" spans="1:26" ht="12" hidden="1" customHeight="1" x14ac:dyDescent="0.35">
      <c r="A154" s="7"/>
      <c r="B154" s="7"/>
      <c r="C154" s="2"/>
      <c r="D154" s="2"/>
      <c r="E154" s="2"/>
      <c r="F154" s="2"/>
      <c r="G154" s="2"/>
      <c r="H154" s="2"/>
      <c r="I154" s="2"/>
      <c r="J154" s="2"/>
      <c r="K154" s="2"/>
      <c r="N154"/>
      <c r="O154"/>
      <c r="P154"/>
      <c r="Q154"/>
      <c r="R154"/>
      <c r="S154"/>
      <c r="T154" s="234">
        <f t="shared" si="69"/>
        <v>13</v>
      </c>
      <c r="U154" s="138">
        <v>145</v>
      </c>
      <c r="V154" s="139">
        <f t="shared" si="67"/>
        <v>145</v>
      </c>
      <c r="W154" s="27">
        <f t="shared" si="70"/>
        <v>4237162.0312597007</v>
      </c>
      <c r="X154" s="27">
        <f t="shared" si="71"/>
        <v>24716.778515681573</v>
      </c>
      <c r="Y154" s="27">
        <f t="shared" si="72"/>
        <v>9837.3698276872528</v>
      </c>
      <c r="Z154" s="52">
        <f t="shared" si="68"/>
        <v>4227324.6614320138</v>
      </c>
    </row>
    <row r="155" spans="1:26" ht="12" hidden="1" customHeight="1" x14ac:dyDescent="0.35">
      <c r="A155" s="7"/>
      <c r="B155" s="7"/>
      <c r="C155" s="198" t="s">
        <v>135</v>
      </c>
      <c r="D155" s="198"/>
      <c r="E155" s="199">
        <f t="shared" ref="E155:K155" si="78">-E106</f>
        <v>75264</v>
      </c>
      <c r="F155" s="199">
        <f t="shared" si="78"/>
        <v>68565.504000000001</v>
      </c>
      <c r="G155" s="199">
        <f t="shared" si="78"/>
        <v>74393.571840000004</v>
      </c>
      <c r="H155" s="199">
        <f t="shared" si="78"/>
        <v>77071.740426240009</v>
      </c>
      <c r="I155" s="199">
        <f t="shared" si="78"/>
        <v>92100.72980935681</v>
      </c>
      <c r="J155" s="199">
        <f t="shared" si="78"/>
        <v>71930.669981107669</v>
      </c>
      <c r="K155" s="199">
        <f t="shared" si="78"/>
        <v>70204.333901561084</v>
      </c>
      <c r="N155"/>
      <c r="O155"/>
      <c r="P155"/>
      <c r="Q155"/>
      <c r="R155"/>
      <c r="S155"/>
      <c r="T155" s="234">
        <f t="shared" si="69"/>
        <v>13</v>
      </c>
      <c r="U155" s="138">
        <v>146</v>
      </c>
      <c r="V155" s="139">
        <f t="shared" si="67"/>
        <v>146</v>
      </c>
      <c r="W155" s="27">
        <f t="shared" si="70"/>
        <v>4227324.6614320138</v>
      </c>
      <c r="X155" s="27">
        <f t="shared" si="71"/>
        <v>24659.3938583534</v>
      </c>
      <c r="Y155" s="27">
        <f t="shared" si="72"/>
        <v>9894.7544850154263</v>
      </c>
      <c r="Z155" s="52">
        <f t="shared" si="68"/>
        <v>4217429.9069469981</v>
      </c>
    </row>
    <row r="156" spans="1:26" ht="12" hidden="1" customHeight="1" x14ac:dyDescent="0.35">
      <c r="C156" s="198" t="s">
        <v>134</v>
      </c>
      <c r="D156" s="198"/>
      <c r="E156" s="199">
        <f>E155-E150</f>
        <v>25750.275000000001</v>
      </c>
      <c r="F156" s="199">
        <f t="shared" ref="F156:K156" si="79">F155-F150</f>
        <v>21527.465250000001</v>
      </c>
      <c r="G156" s="199">
        <f t="shared" si="79"/>
        <v>26885.15270250001</v>
      </c>
      <c r="H156" s="199">
        <f t="shared" si="79"/>
        <v>28375.610810302518</v>
      </c>
      <c r="I156" s="199">
        <f t="shared" si="79"/>
        <v>41700.235656861521</v>
      </c>
      <c r="J156" s="199">
        <f t="shared" si="79"/>
        <v>19766.15853327504</v>
      </c>
      <c r="K156" s="199">
        <f t="shared" si="79"/>
        <v>16214.064553054319</v>
      </c>
      <c r="N156"/>
      <c r="O156"/>
      <c r="P156"/>
      <c r="Q156"/>
      <c r="R156"/>
      <c r="S156"/>
      <c r="T156" s="234">
        <f t="shared" si="69"/>
        <v>13</v>
      </c>
      <c r="U156" s="138">
        <v>147</v>
      </c>
      <c r="V156" s="139">
        <f t="shared" si="67"/>
        <v>147</v>
      </c>
      <c r="W156" s="27">
        <f t="shared" si="70"/>
        <v>4217429.9069469981</v>
      </c>
      <c r="X156" s="27">
        <f t="shared" si="71"/>
        <v>24601.674457190809</v>
      </c>
      <c r="Y156" s="27">
        <f t="shared" si="72"/>
        <v>9952.473886178017</v>
      </c>
      <c r="Z156" s="52">
        <f t="shared" si="68"/>
        <v>4207477.4330608202</v>
      </c>
    </row>
    <row r="157" spans="1:26" ht="12" hidden="1" customHeight="1" x14ac:dyDescent="0.35">
      <c r="C157" s="198" t="s">
        <v>136</v>
      </c>
      <c r="D157" s="198"/>
      <c r="E157" s="199">
        <f>-MIN(0,E151+E152)</f>
        <v>0</v>
      </c>
      <c r="F157" s="199">
        <f t="shared" ref="F157:K157" si="80">-MIN(0,F151+F152)</f>
        <v>0</v>
      </c>
      <c r="G157" s="199">
        <f t="shared" si="80"/>
        <v>0</v>
      </c>
      <c r="H157" s="199">
        <f t="shared" si="80"/>
        <v>0</v>
      </c>
      <c r="I157" s="199">
        <f t="shared" si="80"/>
        <v>0</v>
      </c>
      <c r="J157" s="199">
        <f t="shared" si="80"/>
        <v>0</v>
      </c>
      <c r="K157" s="199">
        <f t="shared" si="80"/>
        <v>0</v>
      </c>
      <c r="N157"/>
      <c r="O157"/>
      <c r="P157"/>
      <c r="Q157"/>
      <c r="R157"/>
      <c r="S157"/>
      <c r="T157" s="234">
        <f t="shared" si="69"/>
        <v>13</v>
      </c>
      <c r="U157" s="138">
        <v>148</v>
      </c>
      <c r="V157" s="139">
        <f t="shared" si="67"/>
        <v>148</v>
      </c>
      <c r="W157" s="27">
        <f t="shared" si="70"/>
        <v>4207477.4330608202</v>
      </c>
      <c r="X157" s="27">
        <f t="shared" si="71"/>
        <v>24543.618359521439</v>
      </c>
      <c r="Y157" s="27">
        <f t="shared" si="72"/>
        <v>10010.529983847387</v>
      </c>
      <c r="Z157" s="52">
        <f t="shared" si="68"/>
        <v>4197466.9030769728</v>
      </c>
    </row>
    <row r="158" spans="1:26" ht="12" customHeight="1" thickTop="1" x14ac:dyDescent="0.35">
      <c r="N158"/>
      <c r="O158"/>
      <c r="P158"/>
      <c r="Q158"/>
      <c r="R158"/>
      <c r="S158"/>
      <c r="T158" s="234">
        <f t="shared" si="69"/>
        <v>13</v>
      </c>
      <c r="U158" s="138">
        <v>149</v>
      </c>
      <c r="V158" s="139">
        <f t="shared" si="67"/>
        <v>149</v>
      </c>
      <c r="W158" s="27">
        <f t="shared" si="70"/>
        <v>4197466.9030769728</v>
      </c>
      <c r="X158" s="27">
        <f t="shared" si="71"/>
        <v>24485.223601282327</v>
      </c>
      <c r="Y158" s="27">
        <f t="shared" si="72"/>
        <v>10068.924742086498</v>
      </c>
      <c r="Z158" s="52">
        <f t="shared" si="68"/>
        <v>4187397.9783348865</v>
      </c>
    </row>
    <row r="159" spans="1:26" ht="12" customHeight="1" x14ac:dyDescent="0.35">
      <c r="N159"/>
      <c r="O159"/>
      <c r="P159"/>
      <c r="Q159"/>
      <c r="R159"/>
      <c r="S159"/>
      <c r="T159" s="234">
        <f t="shared" si="69"/>
        <v>13</v>
      </c>
      <c r="U159" s="138">
        <v>150</v>
      </c>
      <c r="V159" s="139">
        <f t="shared" si="67"/>
        <v>150</v>
      </c>
      <c r="W159" s="27">
        <f t="shared" si="70"/>
        <v>4187397.9783348865</v>
      </c>
      <c r="X159" s="27">
        <f t="shared" si="71"/>
        <v>24426.488206953487</v>
      </c>
      <c r="Y159" s="27">
        <f t="shared" si="72"/>
        <v>10127.660136415338</v>
      </c>
      <c r="Z159" s="52">
        <f t="shared" si="68"/>
        <v>4177270.3181984713</v>
      </c>
    </row>
    <row r="160" spans="1:26" ht="12" customHeight="1" x14ac:dyDescent="0.35">
      <c r="C160" s="236"/>
      <c r="N160"/>
      <c r="O160"/>
      <c r="P160"/>
      <c r="Q160"/>
      <c r="R160"/>
      <c r="S160"/>
      <c r="T160" s="234">
        <f t="shared" si="69"/>
        <v>13</v>
      </c>
      <c r="U160" s="138">
        <v>151</v>
      </c>
      <c r="V160" s="139">
        <f t="shared" si="67"/>
        <v>151</v>
      </c>
      <c r="W160" s="27">
        <f t="shared" si="70"/>
        <v>4177270.3181984713</v>
      </c>
      <c r="X160" s="27">
        <f t="shared" si="71"/>
        <v>24367.410189491071</v>
      </c>
      <c r="Y160" s="27">
        <f t="shared" si="72"/>
        <v>10186.738153877757</v>
      </c>
      <c r="Z160" s="52">
        <f t="shared" si="68"/>
        <v>4167083.5800445937</v>
      </c>
    </row>
    <row r="161" spans="5:26" ht="12" customHeight="1" x14ac:dyDescent="0.35">
      <c r="E161" s="237"/>
      <c r="N161"/>
      <c r="O161"/>
      <c r="P161"/>
      <c r="Q161"/>
      <c r="R161"/>
      <c r="S161"/>
      <c r="T161" s="234">
        <f t="shared" si="69"/>
        <v>13</v>
      </c>
      <c r="U161" s="138">
        <v>152</v>
      </c>
      <c r="V161" s="139">
        <f t="shared" si="67"/>
        <v>152</v>
      </c>
      <c r="W161" s="27">
        <f t="shared" si="70"/>
        <v>4167083.5800445937</v>
      </c>
      <c r="X161" s="27">
        <f t="shared" si="71"/>
        <v>24307.987550260113</v>
      </c>
      <c r="Y161" s="27">
        <f t="shared" si="72"/>
        <v>10246.160793108713</v>
      </c>
      <c r="Z161" s="52">
        <f t="shared" si="68"/>
        <v>4156837.4192514848</v>
      </c>
    </row>
    <row r="162" spans="5:26" ht="12" customHeight="1" x14ac:dyDescent="0.35">
      <c r="E162" s="16"/>
      <c r="N162"/>
      <c r="O162"/>
      <c r="P162"/>
      <c r="Q162"/>
      <c r="R162"/>
      <c r="S162"/>
      <c r="T162" s="234">
        <f t="shared" si="69"/>
        <v>13</v>
      </c>
      <c r="U162" s="138">
        <v>153</v>
      </c>
      <c r="V162" s="139">
        <f t="shared" si="67"/>
        <v>153</v>
      </c>
      <c r="W162" s="27">
        <f t="shared" si="70"/>
        <v>4156837.4192514848</v>
      </c>
      <c r="X162" s="27">
        <f t="shared" si="71"/>
        <v>24248.218278966979</v>
      </c>
      <c r="Y162" s="27">
        <f t="shared" si="72"/>
        <v>10305.930064401848</v>
      </c>
      <c r="Z162" s="52">
        <f t="shared" si="68"/>
        <v>4146531.4891870827</v>
      </c>
    </row>
    <row r="163" spans="5:26" ht="12" customHeight="1" x14ac:dyDescent="0.35">
      <c r="N163"/>
      <c r="O163"/>
      <c r="P163"/>
      <c r="Q163"/>
      <c r="R163"/>
      <c r="S163"/>
      <c r="T163" s="234">
        <f t="shared" si="69"/>
        <v>13</v>
      </c>
      <c r="U163" s="138">
        <v>154</v>
      </c>
      <c r="V163" s="139">
        <f t="shared" si="67"/>
        <v>154</v>
      </c>
      <c r="W163" s="27">
        <f t="shared" si="70"/>
        <v>4146531.4891870827</v>
      </c>
      <c r="X163" s="27">
        <f t="shared" si="71"/>
        <v>24188.100353591304</v>
      </c>
      <c r="Y163" s="27">
        <f t="shared" si="72"/>
        <v>10366.047989777524</v>
      </c>
      <c r="Z163" s="52">
        <f t="shared" si="68"/>
        <v>4136165.441197305</v>
      </c>
    </row>
    <row r="164" spans="5:26" ht="12" customHeight="1" x14ac:dyDescent="0.35">
      <c r="N164"/>
      <c r="O164"/>
      <c r="P164"/>
      <c r="Q164"/>
      <c r="R164"/>
      <c r="S164"/>
      <c r="T164" s="234">
        <f t="shared" si="69"/>
        <v>13</v>
      </c>
      <c r="U164" s="138">
        <v>155</v>
      </c>
      <c r="V164" s="139">
        <f t="shared" si="67"/>
        <v>155</v>
      </c>
      <c r="W164" s="27">
        <f t="shared" si="70"/>
        <v>4136165.441197305</v>
      </c>
      <c r="X164" s="27">
        <f t="shared" si="71"/>
        <v>24127.6317403176</v>
      </c>
      <c r="Y164" s="27">
        <f t="shared" si="72"/>
        <v>10426.516603051228</v>
      </c>
      <c r="Z164" s="52">
        <f t="shared" si="68"/>
        <v>4125738.9245942538</v>
      </c>
    </row>
    <row r="165" spans="5:26" ht="12" customHeight="1" x14ac:dyDescent="0.35">
      <c r="N165"/>
      <c r="O165"/>
      <c r="P165"/>
      <c r="Q165"/>
      <c r="R165"/>
      <c r="S165"/>
      <c r="T165" s="234">
        <f t="shared" si="69"/>
        <v>13</v>
      </c>
      <c r="U165" s="138">
        <v>156</v>
      </c>
      <c r="V165" s="139">
        <f t="shared" si="67"/>
        <v>156</v>
      </c>
      <c r="W165" s="27">
        <f t="shared" si="70"/>
        <v>4125738.9245942538</v>
      </c>
      <c r="X165" s="27">
        <f t="shared" si="71"/>
        <v>24066.810393466469</v>
      </c>
      <c r="Y165" s="27">
        <f t="shared" si="72"/>
        <v>10487.337949902359</v>
      </c>
      <c r="Z165" s="52">
        <f t="shared" si="68"/>
        <v>4115251.5866443515</v>
      </c>
    </row>
    <row r="166" spans="5:26" ht="12" customHeight="1" x14ac:dyDescent="0.35">
      <c r="N166"/>
      <c r="O166"/>
      <c r="P166"/>
      <c r="Q166"/>
      <c r="R166"/>
      <c r="S166"/>
      <c r="T166" s="234">
        <f t="shared" si="69"/>
        <v>14</v>
      </c>
      <c r="U166" s="138">
        <v>157</v>
      </c>
      <c r="V166" s="139">
        <f t="shared" si="67"/>
        <v>157</v>
      </c>
      <c r="W166" s="27">
        <f t="shared" si="70"/>
        <v>4115251.5866443515</v>
      </c>
      <c r="X166" s="27">
        <f t="shared" si="71"/>
        <v>24005.634255425372</v>
      </c>
      <c r="Y166" s="27">
        <f t="shared" si="72"/>
        <v>10548.514087943455</v>
      </c>
      <c r="Z166" s="52">
        <f t="shared" si="68"/>
        <v>4104703.0725564081</v>
      </c>
    </row>
    <row r="167" spans="5:26" ht="12" customHeight="1" x14ac:dyDescent="0.35">
      <c r="N167"/>
      <c r="O167"/>
      <c r="P167"/>
      <c r="Q167"/>
      <c r="R167"/>
      <c r="S167"/>
      <c r="T167" s="234">
        <f t="shared" si="69"/>
        <v>14</v>
      </c>
      <c r="U167" s="138">
        <v>158</v>
      </c>
      <c r="V167" s="139">
        <f t="shared" si="67"/>
        <v>158</v>
      </c>
      <c r="W167" s="27">
        <f t="shared" si="70"/>
        <v>4104703.0725564081</v>
      </c>
      <c r="X167" s="27">
        <f t="shared" si="71"/>
        <v>23944.101256579033</v>
      </c>
      <c r="Y167" s="27">
        <f t="shared" si="72"/>
        <v>10610.047086789793</v>
      </c>
      <c r="Z167" s="52">
        <f t="shared" si="68"/>
        <v>4094093.0254696184</v>
      </c>
    </row>
    <row r="168" spans="5:26" ht="12" customHeight="1" x14ac:dyDescent="0.35">
      <c r="N168"/>
      <c r="O168"/>
      <c r="P168"/>
      <c r="Q168"/>
      <c r="R168"/>
      <c r="S168"/>
      <c r="T168" s="234">
        <f t="shared" si="69"/>
        <v>14</v>
      </c>
      <c r="U168" s="138">
        <v>159</v>
      </c>
      <c r="V168" s="139">
        <f t="shared" si="67"/>
        <v>159</v>
      </c>
      <c r="W168" s="27">
        <f t="shared" si="70"/>
        <v>4094093.0254696184</v>
      </c>
      <c r="X168" s="27">
        <f t="shared" si="71"/>
        <v>23882.209315239426</v>
      </c>
      <c r="Y168" s="27">
        <f t="shared" si="72"/>
        <v>10671.9390281294</v>
      </c>
      <c r="Z168" s="52">
        <f t="shared" si="68"/>
        <v>4083421.0864414889</v>
      </c>
    </row>
    <row r="169" spans="5:26" ht="12" customHeight="1" x14ac:dyDescent="0.35">
      <c r="N169"/>
      <c r="O169"/>
      <c r="P169"/>
      <c r="Q169"/>
      <c r="R169"/>
      <c r="S169"/>
      <c r="T169" s="234">
        <f t="shared" si="69"/>
        <v>14</v>
      </c>
      <c r="U169" s="138">
        <v>160</v>
      </c>
      <c r="V169" s="139">
        <f t="shared" si="67"/>
        <v>160</v>
      </c>
      <c r="W169" s="27">
        <f t="shared" si="70"/>
        <v>4083421.0864414889</v>
      </c>
      <c r="X169" s="27">
        <f t="shared" si="71"/>
        <v>23819.956337575339</v>
      </c>
      <c r="Y169" s="27">
        <f t="shared" si="72"/>
        <v>10734.192005793488</v>
      </c>
      <c r="Z169" s="52">
        <f t="shared" si="68"/>
        <v>4072686.8944356954</v>
      </c>
    </row>
    <row r="170" spans="5:26" ht="12" customHeight="1" x14ac:dyDescent="0.35">
      <c r="N170"/>
      <c r="O170"/>
      <c r="P170"/>
      <c r="Q170"/>
      <c r="R170"/>
      <c r="S170"/>
      <c r="T170" s="234">
        <f t="shared" si="69"/>
        <v>14</v>
      </c>
      <c r="U170" s="138">
        <v>161</v>
      </c>
      <c r="V170" s="139">
        <f t="shared" si="67"/>
        <v>161</v>
      </c>
      <c r="W170" s="27">
        <f t="shared" si="70"/>
        <v>4072686.8944356954</v>
      </c>
      <c r="X170" s="27">
        <f t="shared" si="71"/>
        <v>23757.340217541543</v>
      </c>
      <c r="Y170" s="27">
        <f t="shared" si="72"/>
        <v>10796.808125827283</v>
      </c>
      <c r="Z170" s="52">
        <f t="shared" si="68"/>
        <v>4061890.0863098679</v>
      </c>
    </row>
    <row r="171" spans="5:26" ht="12" customHeight="1" x14ac:dyDescent="0.35">
      <c r="N171"/>
      <c r="O171"/>
      <c r="P171"/>
      <c r="Q171"/>
      <c r="R171"/>
      <c r="S171"/>
      <c r="T171" s="234">
        <f t="shared" si="69"/>
        <v>14</v>
      </c>
      <c r="U171" s="138">
        <v>162</v>
      </c>
      <c r="V171" s="139">
        <f t="shared" si="67"/>
        <v>162</v>
      </c>
      <c r="W171" s="27">
        <f t="shared" si="70"/>
        <v>4061890.0863098679</v>
      </c>
      <c r="X171" s="27">
        <f t="shared" si="71"/>
        <v>23694.358836807551</v>
      </c>
      <c r="Y171" s="27">
        <f t="shared" si="72"/>
        <v>10859.789506561276</v>
      </c>
      <c r="Z171" s="52">
        <f t="shared" si="68"/>
        <v>4051030.2968033068</v>
      </c>
    </row>
    <row r="172" spans="5:26" ht="12" customHeight="1" x14ac:dyDescent="0.35">
      <c r="N172"/>
      <c r="O172"/>
      <c r="P172"/>
      <c r="Q172"/>
      <c r="R172"/>
      <c r="S172"/>
      <c r="T172" s="234">
        <f t="shared" si="69"/>
        <v>14</v>
      </c>
      <c r="U172" s="138">
        <v>163</v>
      </c>
      <c r="V172" s="139">
        <f t="shared" si="67"/>
        <v>163</v>
      </c>
      <c r="W172" s="27">
        <f t="shared" si="70"/>
        <v>4051030.2968033068</v>
      </c>
      <c r="X172" s="27">
        <f t="shared" si="71"/>
        <v>23631.010064685943</v>
      </c>
      <c r="Y172" s="27">
        <f t="shared" si="72"/>
        <v>10923.138278682884</v>
      </c>
      <c r="Z172" s="52">
        <f t="shared" si="68"/>
        <v>4040107.1585246241</v>
      </c>
    </row>
    <row r="173" spans="5:26" ht="12" customHeight="1" x14ac:dyDescent="0.35">
      <c r="N173"/>
      <c r="O173"/>
      <c r="P173"/>
      <c r="Q173"/>
      <c r="R173"/>
      <c r="S173"/>
      <c r="T173" s="234">
        <f t="shared" si="69"/>
        <v>14</v>
      </c>
      <c r="U173" s="138">
        <v>164</v>
      </c>
      <c r="V173" s="139">
        <f t="shared" si="67"/>
        <v>164</v>
      </c>
      <c r="W173" s="27">
        <f t="shared" si="70"/>
        <v>4040107.1585246241</v>
      </c>
      <c r="X173" s="27">
        <f t="shared" si="71"/>
        <v>23567.291758060295</v>
      </c>
      <c r="Y173" s="27">
        <f t="shared" si="72"/>
        <v>10986.856585308533</v>
      </c>
      <c r="Z173" s="52">
        <f t="shared" si="68"/>
        <v>4029120.3019393156</v>
      </c>
    </row>
    <row r="174" spans="5:26" ht="12" customHeight="1" x14ac:dyDescent="0.35">
      <c r="N174"/>
      <c r="O174"/>
      <c r="P174"/>
      <c r="Q174"/>
      <c r="R174"/>
      <c r="S174"/>
      <c r="T174" s="234">
        <f t="shared" si="69"/>
        <v>14</v>
      </c>
      <c r="U174" s="138">
        <v>165</v>
      </c>
      <c r="V174" s="139">
        <f t="shared" si="67"/>
        <v>165</v>
      </c>
      <c r="W174" s="27">
        <f t="shared" si="70"/>
        <v>4029120.3019393156</v>
      </c>
      <c r="X174" s="27">
        <f t="shared" si="71"/>
        <v>23503.201761312659</v>
      </c>
      <c r="Y174" s="27">
        <f t="shared" si="72"/>
        <v>11050.946582056167</v>
      </c>
      <c r="Z174" s="52">
        <f t="shared" si="68"/>
        <v>4018069.3553572595</v>
      </c>
    </row>
    <row r="175" spans="5:26" ht="12" customHeight="1" x14ac:dyDescent="0.35">
      <c r="N175"/>
      <c r="O175"/>
      <c r="P175"/>
      <c r="Q175"/>
      <c r="R175"/>
      <c r="S175"/>
      <c r="T175" s="234">
        <f t="shared" si="69"/>
        <v>14</v>
      </c>
      <c r="U175" s="138">
        <v>166</v>
      </c>
      <c r="V175" s="139">
        <f t="shared" si="67"/>
        <v>166</v>
      </c>
      <c r="W175" s="27">
        <f t="shared" si="70"/>
        <v>4018069.3553572595</v>
      </c>
      <c r="X175" s="27">
        <f t="shared" si="71"/>
        <v>23438.737906250666</v>
      </c>
      <c r="Y175" s="27">
        <f t="shared" si="72"/>
        <v>11115.41043711816</v>
      </c>
      <c r="Z175" s="52">
        <f t="shared" si="68"/>
        <v>4006953.9449201412</v>
      </c>
    </row>
    <row r="176" spans="5:26" ht="12" customHeight="1" x14ac:dyDescent="0.35">
      <c r="N176"/>
      <c r="O176"/>
      <c r="P176"/>
      <c r="Q176"/>
      <c r="R176"/>
      <c r="S176"/>
      <c r="T176" s="234">
        <f t="shared" si="69"/>
        <v>14</v>
      </c>
      <c r="U176" s="138">
        <v>167</v>
      </c>
      <c r="V176" s="139">
        <f t="shared" si="67"/>
        <v>167</v>
      </c>
      <c r="W176" s="27">
        <f t="shared" si="70"/>
        <v>4006953.9449201412</v>
      </c>
      <c r="X176" s="27">
        <f t="shared" si="71"/>
        <v>23373.898012034144</v>
      </c>
      <c r="Y176" s="27">
        <f t="shared" si="72"/>
        <v>11180.250331334682</v>
      </c>
      <c r="Z176" s="52">
        <f t="shared" si="68"/>
        <v>3995773.6945888065</v>
      </c>
    </row>
    <row r="177" spans="14:26" ht="12" customHeight="1" x14ac:dyDescent="0.35">
      <c r="N177"/>
      <c r="O177"/>
      <c r="P177"/>
      <c r="Q177"/>
      <c r="R177"/>
      <c r="S177"/>
      <c r="T177" s="234">
        <f t="shared" si="69"/>
        <v>14</v>
      </c>
      <c r="U177" s="138">
        <v>168</v>
      </c>
      <c r="V177" s="139">
        <f t="shared" si="67"/>
        <v>168</v>
      </c>
      <c r="W177" s="27">
        <f t="shared" si="70"/>
        <v>3995773.6945888065</v>
      </c>
      <c r="X177" s="27">
        <f t="shared" si="71"/>
        <v>23308.679885101359</v>
      </c>
      <c r="Y177" s="27">
        <f t="shared" si="72"/>
        <v>11245.468458267469</v>
      </c>
      <c r="Z177" s="52">
        <f t="shared" si="68"/>
        <v>3984528.2261305391</v>
      </c>
    </row>
    <row r="178" spans="14:26" ht="12" customHeight="1" x14ac:dyDescent="0.35">
      <c r="N178"/>
      <c r="O178"/>
      <c r="P178"/>
      <c r="Q178"/>
      <c r="R178"/>
      <c r="S178"/>
      <c r="T178" s="234">
        <f t="shared" si="69"/>
        <v>15</v>
      </c>
      <c r="U178" s="138">
        <v>169</v>
      </c>
      <c r="V178" s="139">
        <f t="shared" si="67"/>
        <v>169</v>
      </c>
      <c r="W178" s="27">
        <f t="shared" si="70"/>
        <v>3984528.2261305391</v>
      </c>
      <c r="X178" s="27">
        <f t="shared" si="71"/>
        <v>23243.081319094799</v>
      </c>
      <c r="Y178" s="27">
        <f t="shared" si="72"/>
        <v>11311.067024274027</v>
      </c>
      <c r="Z178" s="52">
        <f t="shared" si="68"/>
        <v>3973217.1591062653</v>
      </c>
    </row>
    <row r="179" spans="14:26" ht="12" customHeight="1" x14ac:dyDescent="0.35">
      <c r="N179"/>
      <c r="O179"/>
      <c r="P179"/>
      <c r="Q179"/>
      <c r="R179"/>
      <c r="S179"/>
      <c r="T179" s="234">
        <f t="shared" si="69"/>
        <v>15</v>
      </c>
      <c r="U179" s="138">
        <v>170</v>
      </c>
      <c r="V179" s="139">
        <f t="shared" si="67"/>
        <v>170</v>
      </c>
      <c r="W179" s="27">
        <f t="shared" si="70"/>
        <v>3973217.1591062653</v>
      </c>
      <c r="X179" s="27">
        <f t="shared" si="71"/>
        <v>23177.100094786532</v>
      </c>
      <c r="Y179" s="27">
        <f t="shared" si="72"/>
        <v>11377.048248582294</v>
      </c>
      <c r="Z179" s="52">
        <f t="shared" si="68"/>
        <v>3961840.1108576828</v>
      </c>
    </row>
    <row r="180" spans="14:26" ht="12" customHeight="1" x14ac:dyDescent="0.35">
      <c r="N180"/>
      <c r="O180"/>
      <c r="P180"/>
      <c r="Q180"/>
      <c r="R180"/>
      <c r="S180"/>
      <c r="T180" s="234">
        <f t="shared" si="69"/>
        <v>15</v>
      </c>
      <c r="U180" s="138">
        <v>171</v>
      </c>
      <c r="V180" s="139">
        <f t="shared" si="67"/>
        <v>171</v>
      </c>
      <c r="W180" s="27">
        <f t="shared" si="70"/>
        <v>3961840.1108576828</v>
      </c>
      <c r="X180" s="27">
        <f t="shared" si="71"/>
        <v>23110.733980003133</v>
      </c>
      <c r="Y180" s="27">
        <f t="shared" si="72"/>
        <v>11443.414363365691</v>
      </c>
      <c r="Z180" s="52">
        <f t="shared" si="68"/>
        <v>3950396.6964943171</v>
      </c>
    </row>
    <row r="181" spans="14:26" ht="12" customHeight="1" x14ac:dyDescent="0.35">
      <c r="N181"/>
      <c r="O181"/>
      <c r="P181"/>
      <c r="Q181"/>
      <c r="R181"/>
      <c r="S181"/>
      <c r="T181" s="234">
        <f t="shared" si="69"/>
        <v>15</v>
      </c>
      <c r="U181" s="138">
        <v>172</v>
      </c>
      <c r="V181" s="139">
        <f t="shared" si="67"/>
        <v>172</v>
      </c>
      <c r="W181" s="27">
        <f t="shared" si="70"/>
        <v>3950396.6964943171</v>
      </c>
      <c r="X181" s="27">
        <f t="shared" si="71"/>
        <v>23043.980729550171</v>
      </c>
      <c r="Y181" s="27">
        <f t="shared" si="72"/>
        <v>11510.167613818656</v>
      </c>
      <c r="Z181" s="52">
        <f t="shared" si="68"/>
        <v>3938886.5288804984</v>
      </c>
    </row>
    <row r="182" spans="14:26" ht="12" customHeight="1" x14ac:dyDescent="0.35">
      <c r="N182"/>
      <c r="O182"/>
      <c r="P182"/>
      <c r="Q182"/>
      <c r="R182"/>
      <c r="S182"/>
      <c r="T182" s="234">
        <f t="shared" si="69"/>
        <v>15</v>
      </c>
      <c r="U182" s="138">
        <v>173</v>
      </c>
      <c r="V182" s="139">
        <f t="shared" si="67"/>
        <v>173</v>
      </c>
      <c r="W182" s="27">
        <f t="shared" si="70"/>
        <v>3938886.5288804984</v>
      </c>
      <c r="X182" s="27">
        <f t="shared" si="71"/>
        <v>22976.838085136224</v>
      </c>
      <c r="Y182" s="27">
        <f t="shared" si="72"/>
        <v>11577.310258232601</v>
      </c>
      <c r="Z182" s="52">
        <f t="shared" si="68"/>
        <v>3927309.2186222658</v>
      </c>
    </row>
    <row r="183" spans="14:26" ht="12" customHeight="1" x14ac:dyDescent="0.35">
      <c r="N183"/>
      <c r="O183"/>
      <c r="P183"/>
      <c r="Q183"/>
      <c r="R183"/>
      <c r="S183"/>
      <c r="T183" s="234">
        <f t="shared" si="69"/>
        <v>15</v>
      </c>
      <c r="U183" s="138">
        <v>174</v>
      </c>
      <c r="V183" s="139">
        <f t="shared" si="67"/>
        <v>174</v>
      </c>
      <c r="W183" s="27">
        <f t="shared" si="70"/>
        <v>3927309.2186222658</v>
      </c>
      <c r="X183" s="27">
        <f t="shared" si="71"/>
        <v>22909.303775296539</v>
      </c>
      <c r="Y183" s="27">
        <f t="shared" si="72"/>
        <v>11644.844568072289</v>
      </c>
      <c r="Z183" s="52">
        <f t="shared" si="68"/>
        <v>3915664.3740541935</v>
      </c>
    </row>
    <row r="184" spans="14:26" ht="12" customHeight="1" x14ac:dyDescent="0.35">
      <c r="N184"/>
      <c r="O184"/>
      <c r="P184"/>
      <c r="Q184"/>
      <c r="R184"/>
      <c r="S184"/>
      <c r="T184" s="234">
        <f t="shared" si="69"/>
        <v>15</v>
      </c>
      <c r="U184" s="138">
        <v>175</v>
      </c>
      <c r="V184" s="139">
        <f t="shared" si="67"/>
        <v>175</v>
      </c>
      <c r="W184" s="27">
        <f t="shared" si="70"/>
        <v>3915664.3740541935</v>
      </c>
      <c r="X184" s="27">
        <f t="shared" si="71"/>
        <v>22841.375515316115</v>
      </c>
      <c r="Y184" s="27">
        <f t="shared" si="72"/>
        <v>11712.772828052712</v>
      </c>
      <c r="Z184" s="52">
        <f t="shared" si="68"/>
        <v>3903951.6012261407</v>
      </c>
    </row>
    <row r="185" spans="14:26" ht="12" customHeight="1" x14ac:dyDescent="0.35">
      <c r="N185"/>
      <c r="O185"/>
      <c r="P185"/>
      <c r="Q185"/>
      <c r="R185"/>
      <c r="S185"/>
      <c r="T185" s="234">
        <f t="shared" si="69"/>
        <v>15</v>
      </c>
      <c r="U185" s="138">
        <v>176</v>
      </c>
      <c r="V185" s="139">
        <f t="shared" si="67"/>
        <v>176</v>
      </c>
      <c r="W185" s="27">
        <f t="shared" si="70"/>
        <v>3903951.6012261407</v>
      </c>
      <c r="X185" s="27">
        <f t="shared" si="71"/>
        <v>22773.051007152473</v>
      </c>
      <c r="Y185" s="27">
        <f t="shared" si="72"/>
        <v>11781.097336216353</v>
      </c>
      <c r="Z185" s="52">
        <f t="shared" si="68"/>
        <v>3892170.5038899244</v>
      </c>
    </row>
    <row r="186" spans="14:26" ht="12" customHeight="1" x14ac:dyDescent="0.35">
      <c r="N186"/>
      <c r="O186"/>
      <c r="P186"/>
      <c r="Q186"/>
      <c r="R186"/>
      <c r="S186"/>
      <c r="T186" s="234">
        <f t="shared" si="69"/>
        <v>15</v>
      </c>
      <c r="U186" s="138">
        <v>177</v>
      </c>
      <c r="V186" s="139">
        <f t="shared" si="67"/>
        <v>177</v>
      </c>
      <c r="W186" s="27">
        <f t="shared" si="70"/>
        <v>3892170.5038899244</v>
      </c>
      <c r="X186" s="27">
        <f t="shared" si="71"/>
        <v>22704.327939357878</v>
      </c>
      <c r="Y186" s="27">
        <f t="shared" si="72"/>
        <v>11849.820404010947</v>
      </c>
      <c r="Z186" s="52">
        <f t="shared" si="68"/>
        <v>3880320.6834859136</v>
      </c>
    </row>
    <row r="187" spans="14:26" ht="12" customHeight="1" x14ac:dyDescent="0.35">
      <c r="N187"/>
      <c r="O187"/>
      <c r="P187"/>
      <c r="Q187"/>
      <c r="R187"/>
      <c r="S187"/>
      <c r="T187" s="234">
        <f t="shared" si="69"/>
        <v>15</v>
      </c>
      <c r="U187" s="138">
        <v>178</v>
      </c>
      <c r="V187" s="139">
        <f t="shared" si="67"/>
        <v>178</v>
      </c>
      <c r="W187" s="27">
        <f t="shared" si="70"/>
        <v>3880320.6834859136</v>
      </c>
      <c r="X187" s="27">
        <f t="shared" si="71"/>
        <v>22635.20398700115</v>
      </c>
      <c r="Y187" s="27">
        <f t="shared" si="72"/>
        <v>11918.944356367678</v>
      </c>
      <c r="Z187" s="52">
        <f t="shared" si="68"/>
        <v>3868401.7391295461</v>
      </c>
    </row>
    <row r="188" spans="14:26" ht="12" customHeight="1" x14ac:dyDescent="0.35">
      <c r="N188"/>
      <c r="O188"/>
      <c r="P188"/>
      <c r="Q188"/>
      <c r="R188"/>
      <c r="S188"/>
      <c r="T188" s="234">
        <f t="shared" si="69"/>
        <v>15</v>
      </c>
      <c r="U188" s="138">
        <v>179</v>
      </c>
      <c r="V188" s="139">
        <f t="shared" si="67"/>
        <v>179</v>
      </c>
      <c r="W188" s="27">
        <f t="shared" si="70"/>
        <v>3868401.7391295461</v>
      </c>
      <c r="X188" s="27">
        <f t="shared" si="71"/>
        <v>22565.676811589005</v>
      </c>
      <c r="Y188" s="27">
        <f t="shared" si="72"/>
        <v>11988.471531779822</v>
      </c>
      <c r="Z188" s="52">
        <f t="shared" si="68"/>
        <v>3856413.2675977661</v>
      </c>
    </row>
    <row r="189" spans="14:26" ht="12" customHeight="1" x14ac:dyDescent="0.35">
      <c r="N189"/>
      <c r="O189"/>
      <c r="P189"/>
      <c r="Q189"/>
      <c r="R189"/>
      <c r="S189"/>
      <c r="T189" s="234">
        <f t="shared" si="69"/>
        <v>15</v>
      </c>
      <c r="U189" s="138">
        <v>180</v>
      </c>
      <c r="V189" s="139">
        <f t="shared" si="67"/>
        <v>180</v>
      </c>
      <c r="W189" s="27">
        <f t="shared" si="70"/>
        <v>3856413.2675977661</v>
      </c>
      <c r="X189" s="27">
        <f t="shared" si="71"/>
        <v>22495.744060986955</v>
      </c>
      <c r="Y189" s="27">
        <f t="shared" si="72"/>
        <v>12058.404282381871</v>
      </c>
      <c r="Z189" s="52">
        <f t="shared" si="68"/>
        <v>3844354.8633153844</v>
      </c>
    </row>
    <row r="190" spans="14:26" ht="12" customHeight="1" x14ac:dyDescent="0.35">
      <c r="N190"/>
      <c r="O190"/>
      <c r="P190"/>
      <c r="Q190"/>
      <c r="R190"/>
      <c r="S190"/>
      <c r="T190" s="234">
        <f t="shared" si="69"/>
        <v>16</v>
      </c>
      <c r="U190" s="138">
        <v>181</v>
      </c>
      <c r="V190" s="139">
        <f t="shared" si="67"/>
        <v>181</v>
      </c>
      <c r="W190" s="27">
        <f t="shared" si="70"/>
        <v>3844354.8633153844</v>
      </c>
      <c r="X190" s="27">
        <f t="shared" si="71"/>
        <v>22425.403369339729</v>
      </c>
      <c r="Y190" s="27">
        <f t="shared" si="72"/>
        <v>12128.744974029099</v>
      </c>
      <c r="Z190" s="52">
        <f t="shared" si="68"/>
        <v>3832226.1183413551</v>
      </c>
    </row>
    <row r="191" spans="14:26" ht="12" customHeight="1" x14ac:dyDescent="0.35">
      <c r="N191"/>
      <c r="O191"/>
      <c r="P191"/>
      <c r="Q191"/>
      <c r="R191"/>
      <c r="S191"/>
      <c r="T191" s="234">
        <f t="shared" si="69"/>
        <v>16</v>
      </c>
      <c r="U191" s="138">
        <v>182</v>
      </c>
      <c r="V191" s="139">
        <f t="shared" si="67"/>
        <v>182</v>
      </c>
      <c r="W191" s="27">
        <f t="shared" si="70"/>
        <v>3832226.1183413551</v>
      </c>
      <c r="X191" s="27">
        <f t="shared" si="71"/>
        <v>22354.652356991224</v>
      </c>
      <c r="Y191" s="27">
        <f t="shared" si="72"/>
        <v>12199.495986377602</v>
      </c>
      <c r="Z191" s="52">
        <f t="shared" si="68"/>
        <v>3820026.6223549773</v>
      </c>
    </row>
    <row r="192" spans="14:26" ht="12" customHeight="1" x14ac:dyDescent="0.35">
      <c r="N192"/>
      <c r="O192"/>
      <c r="P192"/>
      <c r="Q192"/>
      <c r="R192"/>
      <c r="S192"/>
      <c r="T192" s="234">
        <f t="shared" si="69"/>
        <v>16</v>
      </c>
      <c r="U192" s="138">
        <v>183</v>
      </c>
      <c r="V192" s="139">
        <f t="shared" si="67"/>
        <v>183</v>
      </c>
      <c r="W192" s="27">
        <f t="shared" si="70"/>
        <v>3820026.6223549773</v>
      </c>
      <c r="X192" s="27">
        <f t="shared" si="71"/>
        <v>22283.488630404019</v>
      </c>
      <c r="Y192" s="27">
        <f t="shared" si="72"/>
        <v>12270.659712964805</v>
      </c>
      <c r="Z192" s="52">
        <f t="shared" si="68"/>
        <v>3807755.9626420126</v>
      </c>
    </row>
    <row r="193" spans="14:26" ht="12" customHeight="1" x14ac:dyDescent="0.35">
      <c r="N193"/>
      <c r="O193"/>
      <c r="P193"/>
      <c r="Q193"/>
      <c r="R193"/>
      <c r="S193"/>
      <c r="T193" s="234">
        <f t="shared" si="69"/>
        <v>16</v>
      </c>
      <c r="U193" s="138">
        <v>184</v>
      </c>
      <c r="V193" s="139">
        <f t="shared" si="67"/>
        <v>184</v>
      </c>
      <c r="W193" s="27">
        <f t="shared" si="70"/>
        <v>3807755.9626420126</v>
      </c>
      <c r="X193" s="27">
        <f t="shared" si="71"/>
        <v>22211.909782078394</v>
      </c>
      <c r="Y193" s="27">
        <f t="shared" si="72"/>
        <v>12342.238561290433</v>
      </c>
      <c r="Z193" s="52">
        <f t="shared" si="68"/>
        <v>3795413.7240807223</v>
      </c>
    </row>
    <row r="194" spans="14:26" ht="12" customHeight="1" x14ac:dyDescent="0.35">
      <c r="N194"/>
      <c r="O194"/>
      <c r="P194"/>
      <c r="Q194"/>
      <c r="R194"/>
      <c r="S194"/>
      <c r="T194" s="234">
        <f t="shared" si="69"/>
        <v>16</v>
      </c>
      <c r="U194" s="138">
        <v>185</v>
      </c>
      <c r="V194" s="139">
        <f t="shared" si="67"/>
        <v>185</v>
      </c>
      <c r="W194" s="27">
        <f t="shared" si="70"/>
        <v>3795413.7240807223</v>
      </c>
      <c r="X194" s="27">
        <f t="shared" si="71"/>
        <v>22139.913390470865</v>
      </c>
      <c r="Y194" s="27">
        <f t="shared" si="72"/>
        <v>12414.234952897961</v>
      </c>
      <c r="Z194" s="52">
        <f t="shared" si="68"/>
        <v>3782999.4891278245</v>
      </c>
    </row>
    <row r="195" spans="14:26" ht="12" customHeight="1" x14ac:dyDescent="0.35">
      <c r="N195"/>
      <c r="O195"/>
      <c r="P195"/>
      <c r="Q195"/>
      <c r="R195"/>
      <c r="S195"/>
      <c r="T195" s="234">
        <f t="shared" si="69"/>
        <v>16</v>
      </c>
      <c r="U195" s="138">
        <v>186</v>
      </c>
      <c r="V195" s="139">
        <f t="shared" si="67"/>
        <v>186</v>
      </c>
      <c r="W195" s="27">
        <f t="shared" si="70"/>
        <v>3782999.4891278245</v>
      </c>
      <c r="X195" s="27">
        <f t="shared" si="71"/>
        <v>22067.497019912291</v>
      </c>
      <c r="Y195" s="27">
        <f t="shared" si="72"/>
        <v>12486.651323456535</v>
      </c>
      <c r="Z195" s="52">
        <f t="shared" si="68"/>
        <v>3770512.8378043682</v>
      </c>
    </row>
    <row r="196" spans="14:26" ht="12" customHeight="1" x14ac:dyDescent="0.35">
      <c r="N196"/>
      <c r="O196"/>
      <c r="P196"/>
      <c r="Q196"/>
      <c r="R196"/>
      <c r="S196"/>
      <c r="T196" s="234">
        <f t="shared" si="69"/>
        <v>16</v>
      </c>
      <c r="U196" s="138">
        <v>187</v>
      </c>
      <c r="V196" s="139">
        <f t="shared" si="67"/>
        <v>187</v>
      </c>
      <c r="W196" s="27">
        <f t="shared" si="70"/>
        <v>3770512.8378043682</v>
      </c>
      <c r="X196" s="27">
        <f t="shared" si="71"/>
        <v>21994.658220525467</v>
      </c>
      <c r="Y196" s="27">
        <f t="shared" si="72"/>
        <v>12559.490122843361</v>
      </c>
      <c r="Z196" s="52">
        <f t="shared" si="68"/>
        <v>3757953.3476815247</v>
      </c>
    </row>
    <row r="197" spans="14:26" ht="12" customHeight="1" x14ac:dyDescent="0.35">
      <c r="N197"/>
      <c r="O197"/>
      <c r="P197"/>
      <c r="Q197"/>
      <c r="R197"/>
      <c r="S197"/>
      <c r="T197" s="234">
        <f t="shared" si="69"/>
        <v>16</v>
      </c>
      <c r="U197" s="138">
        <v>188</v>
      </c>
      <c r="V197" s="139">
        <f t="shared" si="67"/>
        <v>188</v>
      </c>
      <c r="W197" s="27">
        <f t="shared" si="70"/>
        <v>3757953.3476815247</v>
      </c>
      <c r="X197" s="27">
        <f t="shared" si="71"/>
        <v>21921.394528142213</v>
      </c>
      <c r="Y197" s="27">
        <f t="shared" si="72"/>
        <v>12632.753815226615</v>
      </c>
      <c r="Z197" s="52">
        <f t="shared" si="68"/>
        <v>3745320.593866298</v>
      </c>
    </row>
    <row r="198" spans="14:26" ht="12" customHeight="1" x14ac:dyDescent="0.35">
      <c r="N198"/>
      <c r="O198"/>
      <c r="P198"/>
      <c r="Q198"/>
      <c r="R198"/>
      <c r="S198"/>
      <c r="T198" s="234">
        <f t="shared" si="69"/>
        <v>16</v>
      </c>
      <c r="U198" s="138">
        <v>189</v>
      </c>
      <c r="V198" s="139">
        <f t="shared" si="67"/>
        <v>189</v>
      </c>
      <c r="W198" s="27">
        <f t="shared" si="70"/>
        <v>3745320.593866298</v>
      </c>
      <c r="X198" s="27">
        <f t="shared" si="71"/>
        <v>21847.703464220056</v>
      </c>
      <c r="Y198" s="27">
        <f t="shared" si="72"/>
        <v>12706.44487914877</v>
      </c>
      <c r="Z198" s="52">
        <f t="shared" si="68"/>
        <v>3732614.1489871494</v>
      </c>
    </row>
    <row r="199" spans="14:26" ht="12" customHeight="1" x14ac:dyDescent="0.35">
      <c r="N199"/>
      <c r="O199"/>
      <c r="P199"/>
      <c r="Q199"/>
      <c r="R199"/>
      <c r="S199"/>
      <c r="T199" s="234">
        <f t="shared" si="69"/>
        <v>16</v>
      </c>
      <c r="U199" s="138">
        <v>190</v>
      </c>
      <c r="V199" s="139">
        <f t="shared" si="67"/>
        <v>190</v>
      </c>
      <c r="W199" s="27">
        <f t="shared" si="70"/>
        <v>3732614.1489871494</v>
      </c>
      <c r="X199" s="27">
        <f t="shared" si="71"/>
        <v>21773.582535758356</v>
      </c>
      <c r="Y199" s="27">
        <f t="shared" si="72"/>
        <v>12780.56580761047</v>
      </c>
      <c r="Z199" s="52">
        <f t="shared" si="68"/>
        <v>3719833.5831795391</v>
      </c>
    </row>
    <row r="200" spans="14:26" ht="12" customHeight="1" x14ac:dyDescent="0.35">
      <c r="N200"/>
      <c r="O200"/>
      <c r="P200"/>
      <c r="Q200"/>
      <c r="R200"/>
      <c r="S200"/>
      <c r="T200" s="234">
        <f t="shared" si="69"/>
        <v>16</v>
      </c>
      <c r="U200" s="138">
        <v>191</v>
      </c>
      <c r="V200" s="139">
        <f t="shared" si="67"/>
        <v>191</v>
      </c>
      <c r="W200" s="27">
        <f t="shared" si="70"/>
        <v>3719833.5831795391</v>
      </c>
      <c r="X200" s="27">
        <f t="shared" si="71"/>
        <v>21699.029235213959</v>
      </c>
      <c r="Y200" s="27">
        <f t="shared" si="72"/>
        <v>12855.119108154866</v>
      </c>
      <c r="Z200" s="52">
        <f t="shared" si="68"/>
        <v>3706978.4640713842</v>
      </c>
    </row>
    <row r="201" spans="14:26" ht="12" customHeight="1" x14ac:dyDescent="0.35">
      <c r="N201"/>
      <c r="O201"/>
      <c r="P201"/>
      <c r="Q201"/>
      <c r="R201"/>
      <c r="S201"/>
      <c r="T201" s="234">
        <f t="shared" si="69"/>
        <v>16</v>
      </c>
      <c r="U201" s="138">
        <v>192</v>
      </c>
      <c r="V201" s="139">
        <f t="shared" si="67"/>
        <v>192</v>
      </c>
      <c r="W201" s="27">
        <f t="shared" si="70"/>
        <v>3706978.4640713842</v>
      </c>
      <c r="X201" s="27">
        <f t="shared" si="71"/>
        <v>21624.041040416389</v>
      </c>
      <c r="Y201" s="27">
        <f t="shared" si="72"/>
        <v>12930.107302952438</v>
      </c>
      <c r="Z201" s="52">
        <f t="shared" si="68"/>
        <v>3694048.3567684316</v>
      </c>
    </row>
    <row r="202" spans="14:26" ht="12" customHeight="1" x14ac:dyDescent="0.35">
      <c r="N202"/>
      <c r="O202"/>
      <c r="P202"/>
      <c r="Q202"/>
      <c r="R202"/>
      <c r="S202"/>
      <c r="T202" s="234">
        <f t="shared" si="69"/>
        <v>17</v>
      </c>
      <c r="U202" s="138">
        <v>193</v>
      </c>
      <c r="V202" s="139">
        <f t="shared" ref="V202:V265" si="81">U202</f>
        <v>193</v>
      </c>
      <c r="W202" s="27">
        <f t="shared" si="70"/>
        <v>3694048.3567684316</v>
      </c>
      <c r="X202" s="27">
        <f t="shared" si="71"/>
        <v>21548.615414482498</v>
      </c>
      <c r="Y202" s="27">
        <f t="shared" si="72"/>
        <v>13005.532928886327</v>
      </c>
      <c r="Z202" s="52">
        <f t="shared" ref="Z202:Z265" si="82">W202-Y202</f>
        <v>3681042.8238395452</v>
      </c>
    </row>
    <row r="203" spans="14:26" ht="12" customHeight="1" x14ac:dyDescent="0.35">
      <c r="N203"/>
      <c r="O203"/>
      <c r="P203"/>
      <c r="Q203"/>
      <c r="R203"/>
      <c r="S203"/>
      <c r="T203" s="234">
        <f t="shared" ref="T203:T266" si="83">ROUNDUP(U203/12,0)</f>
        <v>17</v>
      </c>
      <c r="U203" s="138">
        <v>194</v>
      </c>
      <c r="V203" s="139">
        <f t="shared" si="81"/>
        <v>194</v>
      </c>
      <c r="W203" s="27">
        <f t="shared" ref="W203:W266" si="84">Z202</f>
        <v>3681042.8238395452</v>
      </c>
      <c r="X203" s="27">
        <f t="shared" ref="X203:X266" si="85">IF(ROUND(W203,0)=0,0,$D$11/12-Y203)</f>
        <v>21472.749805730666</v>
      </c>
      <c r="Y203" s="27">
        <f t="shared" ref="Y203:Y266" si="86">IFERROR(-PPMT($E$10,V203,$E$9,$E$6),0)</f>
        <v>13081.398537638161</v>
      </c>
      <c r="Z203" s="52">
        <f t="shared" si="82"/>
        <v>3667961.4253019071</v>
      </c>
    </row>
    <row r="204" spans="14:26" ht="12" customHeight="1" x14ac:dyDescent="0.35">
      <c r="N204"/>
      <c r="O204"/>
      <c r="P204"/>
      <c r="Q204"/>
      <c r="R204"/>
      <c r="S204"/>
      <c r="T204" s="234">
        <f t="shared" si="83"/>
        <v>17</v>
      </c>
      <c r="U204" s="138">
        <v>195</v>
      </c>
      <c r="V204" s="139">
        <f t="shared" si="81"/>
        <v>195</v>
      </c>
      <c r="W204" s="27">
        <f t="shared" si="84"/>
        <v>3667961.4253019071</v>
      </c>
      <c r="X204" s="27">
        <f t="shared" si="85"/>
        <v>21396.441647594442</v>
      </c>
      <c r="Y204" s="27">
        <f t="shared" si="86"/>
        <v>13157.706695774385</v>
      </c>
      <c r="Z204" s="52">
        <f t="shared" si="82"/>
        <v>3654803.7186061325</v>
      </c>
    </row>
    <row r="205" spans="14:26" ht="12" customHeight="1" x14ac:dyDescent="0.35">
      <c r="N205"/>
      <c r="O205"/>
      <c r="P205"/>
      <c r="Q205"/>
      <c r="R205"/>
      <c r="S205"/>
      <c r="T205" s="234">
        <f t="shared" si="83"/>
        <v>17</v>
      </c>
      <c r="U205" s="138">
        <v>196</v>
      </c>
      <c r="V205" s="139">
        <f t="shared" si="81"/>
        <v>196</v>
      </c>
      <c r="W205" s="27">
        <f t="shared" si="84"/>
        <v>3654803.7186061325</v>
      </c>
      <c r="X205" s="27">
        <f t="shared" si="85"/>
        <v>21319.688358535757</v>
      </c>
      <c r="Y205" s="27">
        <f t="shared" si="86"/>
        <v>13234.459984833069</v>
      </c>
      <c r="Z205" s="52">
        <f t="shared" si="82"/>
        <v>3641569.2586212996</v>
      </c>
    </row>
    <row r="206" spans="14:26" ht="12" customHeight="1" x14ac:dyDescent="0.35">
      <c r="N206"/>
      <c r="O206"/>
      <c r="P206"/>
      <c r="Q206"/>
      <c r="R206"/>
      <c r="S206"/>
      <c r="T206" s="234">
        <f t="shared" si="83"/>
        <v>17</v>
      </c>
      <c r="U206" s="138">
        <v>197</v>
      </c>
      <c r="V206" s="139">
        <f t="shared" si="81"/>
        <v>197</v>
      </c>
      <c r="W206" s="27">
        <f t="shared" si="84"/>
        <v>3641569.2586212996</v>
      </c>
      <c r="X206" s="27">
        <f t="shared" si="85"/>
        <v>21242.487341957567</v>
      </c>
      <c r="Y206" s="27">
        <f t="shared" si="86"/>
        <v>13311.661001411261</v>
      </c>
      <c r="Z206" s="52">
        <f t="shared" si="82"/>
        <v>3628257.5976198884</v>
      </c>
    </row>
    <row r="207" spans="14:26" ht="12" customHeight="1" x14ac:dyDescent="0.35">
      <c r="N207"/>
      <c r="O207"/>
      <c r="P207"/>
      <c r="Q207"/>
      <c r="R207"/>
      <c r="S207"/>
      <c r="T207" s="234">
        <f t="shared" si="83"/>
        <v>17</v>
      </c>
      <c r="U207" s="138">
        <v>198</v>
      </c>
      <c r="V207" s="139">
        <f t="shared" si="81"/>
        <v>198</v>
      </c>
      <c r="W207" s="27">
        <f t="shared" si="84"/>
        <v>3628257.5976198884</v>
      </c>
      <c r="X207" s="27">
        <f t="shared" si="85"/>
        <v>21164.835986115999</v>
      </c>
      <c r="Y207" s="27">
        <f t="shared" si="86"/>
        <v>13389.312357252826</v>
      </c>
      <c r="Z207" s="52">
        <f t="shared" si="82"/>
        <v>3614868.2852626354</v>
      </c>
    </row>
    <row r="208" spans="14:26" ht="12" customHeight="1" x14ac:dyDescent="0.35">
      <c r="N208"/>
      <c r="O208"/>
      <c r="P208"/>
      <c r="Q208"/>
      <c r="R208"/>
      <c r="S208"/>
      <c r="T208" s="234">
        <f t="shared" si="83"/>
        <v>17</v>
      </c>
      <c r="U208" s="138">
        <v>199</v>
      </c>
      <c r="V208" s="139">
        <f t="shared" si="81"/>
        <v>199</v>
      </c>
      <c r="W208" s="27">
        <f t="shared" si="84"/>
        <v>3614868.2852626354</v>
      </c>
      <c r="X208" s="27">
        <f t="shared" si="85"/>
        <v>21086.731664032024</v>
      </c>
      <c r="Y208" s="27">
        <f t="shared" si="86"/>
        <v>13467.416679336802</v>
      </c>
      <c r="Z208" s="52">
        <f t="shared" si="82"/>
        <v>3601400.8685832988</v>
      </c>
    </row>
    <row r="209" spans="14:26" ht="12" customHeight="1" x14ac:dyDescent="0.35">
      <c r="N209"/>
      <c r="O209"/>
      <c r="P209"/>
      <c r="Q209"/>
      <c r="R209"/>
      <c r="S209"/>
      <c r="T209" s="234">
        <f t="shared" si="83"/>
        <v>17</v>
      </c>
      <c r="U209" s="138">
        <v>200</v>
      </c>
      <c r="V209" s="139">
        <f t="shared" si="81"/>
        <v>200</v>
      </c>
      <c r="W209" s="27">
        <f t="shared" si="84"/>
        <v>3601400.8685832988</v>
      </c>
      <c r="X209" s="27">
        <f t="shared" si="85"/>
        <v>21008.17173340256</v>
      </c>
      <c r="Y209" s="27">
        <f t="shared" si="86"/>
        <v>13545.976609966268</v>
      </c>
      <c r="Z209" s="52">
        <f t="shared" si="82"/>
        <v>3587854.8919733325</v>
      </c>
    </row>
    <row r="210" spans="14:26" ht="12" customHeight="1" x14ac:dyDescent="0.35">
      <c r="N210"/>
      <c r="O210"/>
      <c r="P210"/>
      <c r="Q210"/>
      <c r="R210"/>
      <c r="S210"/>
      <c r="T210" s="234">
        <f t="shared" si="83"/>
        <v>17</v>
      </c>
      <c r="U210" s="138">
        <v>201</v>
      </c>
      <c r="V210" s="139">
        <f t="shared" si="81"/>
        <v>201</v>
      </c>
      <c r="W210" s="27">
        <f t="shared" si="84"/>
        <v>3587854.8919733325</v>
      </c>
      <c r="X210" s="27">
        <f t="shared" si="85"/>
        <v>20929.15353651109</v>
      </c>
      <c r="Y210" s="27">
        <f t="shared" si="86"/>
        <v>13624.994806857736</v>
      </c>
      <c r="Z210" s="52">
        <f t="shared" si="82"/>
        <v>3574229.8971664747</v>
      </c>
    </row>
    <row r="211" spans="14:26" ht="12" customHeight="1" x14ac:dyDescent="0.35">
      <c r="N211"/>
      <c r="O211"/>
      <c r="P211"/>
      <c r="Q211"/>
      <c r="R211"/>
      <c r="S211"/>
      <c r="T211" s="234">
        <f t="shared" si="83"/>
        <v>17</v>
      </c>
      <c r="U211" s="138">
        <v>202</v>
      </c>
      <c r="V211" s="139">
        <f t="shared" si="81"/>
        <v>202</v>
      </c>
      <c r="W211" s="27">
        <f t="shared" si="84"/>
        <v>3574229.8971664747</v>
      </c>
      <c r="X211" s="27">
        <f t="shared" si="85"/>
        <v>20849.674400137752</v>
      </c>
      <c r="Y211" s="27">
        <f t="shared" si="86"/>
        <v>13704.473943231073</v>
      </c>
      <c r="Z211" s="52">
        <f t="shared" si="82"/>
        <v>3560525.4232232436</v>
      </c>
    </row>
    <row r="212" spans="14:26" ht="12" customHeight="1" x14ac:dyDescent="0.35">
      <c r="N212"/>
      <c r="O212"/>
      <c r="P212"/>
      <c r="Q212"/>
      <c r="R212"/>
      <c r="S212"/>
      <c r="T212" s="234">
        <f t="shared" si="83"/>
        <v>17</v>
      </c>
      <c r="U212" s="138">
        <v>203</v>
      </c>
      <c r="V212" s="139">
        <f t="shared" si="81"/>
        <v>203</v>
      </c>
      <c r="W212" s="27">
        <f t="shared" si="84"/>
        <v>3560525.4232232436</v>
      </c>
      <c r="X212" s="27">
        <f t="shared" si="85"/>
        <v>20769.731635468903</v>
      </c>
      <c r="Y212" s="27">
        <f t="shared" si="86"/>
        <v>13784.416707899922</v>
      </c>
      <c r="Z212" s="52">
        <f t="shared" si="82"/>
        <v>3546741.0065153437</v>
      </c>
    </row>
    <row r="213" spans="14:26" ht="12" customHeight="1" x14ac:dyDescent="0.35">
      <c r="N213"/>
      <c r="O213"/>
      <c r="P213"/>
      <c r="Q213"/>
      <c r="R213"/>
      <c r="S213"/>
      <c r="T213" s="234">
        <f t="shared" si="83"/>
        <v>17</v>
      </c>
      <c r="U213" s="138">
        <v>204</v>
      </c>
      <c r="V213" s="139">
        <f t="shared" si="81"/>
        <v>204</v>
      </c>
      <c r="W213" s="27">
        <f t="shared" si="84"/>
        <v>3546741.0065153437</v>
      </c>
      <c r="X213" s="27">
        <f t="shared" si="85"/>
        <v>20689.322538006156</v>
      </c>
      <c r="Y213" s="27">
        <f t="shared" si="86"/>
        <v>13864.825805362671</v>
      </c>
      <c r="Z213" s="52">
        <f t="shared" si="82"/>
        <v>3532876.1807099809</v>
      </c>
    </row>
    <row r="214" spans="14:26" ht="12" customHeight="1" x14ac:dyDescent="0.35">
      <c r="N214"/>
      <c r="O214"/>
      <c r="P214"/>
      <c r="Q214"/>
      <c r="R214"/>
      <c r="S214"/>
      <c r="T214" s="234">
        <f t="shared" si="83"/>
        <v>18</v>
      </c>
      <c r="U214" s="138">
        <v>205</v>
      </c>
      <c r="V214" s="139">
        <f t="shared" si="81"/>
        <v>205</v>
      </c>
      <c r="W214" s="27">
        <f t="shared" si="84"/>
        <v>3532876.1807099809</v>
      </c>
      <c r="X214" s="27">
        <f t="shared" si="85"/>
        <v>20608.444387474872</v>
      </c>
      <c r="Y214" s="27">
        <f t="shared" si="86"/>
        <v>13945.703955893954</v>
      </c>
      <c r="Z214" s="52">
        <f t="shared" si="82"/>
        <v>3518930.476754087</v>
      </c>
    </row>
    <row r="215" spans="14:26" ht="12" customHeight="1" x14ac:dyDescent="0.35">
      <c r="N215"/>
      <c r="O215"/>
      <c r="P215"/>
      <c r="Q215"/>
      <c r="R215"/>
      <c r="S215"/>
      <c r="T215" s="234">
        <f t="shared" si="83"/>
        <v>18</v>
      </c>
      <c r="U215" s="138">
        <v>206</v>
      </c>
      <c r="V215" s="139">
        <f t="shared" si="81"/>
        <v>206</v>
      </c>
      <c r="W215" s="27">
        <f t="shared" si="84"/>
        <v>3518930.476754087</v>
      </c>
      <c r="X215" s="27">
        <f t="shared" si="85"/>
        <v>20527.094447732161</v>
      </c>
      <c r="Y215" s="27">
        <f t="shared" si="86"/>
        <v>14027.053895636667</v>
      </c>
      <c r="Z215" s="52">
        <f t="shared" si="82"/>
        <v>3504903.4228584506</v>
      </c>
    </row>
    <row r="216" spans="14:26" ht="12" customHeight="1" x14ac:dyDescent="0.35">
      <c r="N216"/>
      <c r="O216"/>
      <c r="P216"/>
      <c r="Q216"/>
      <c r="R216"/>
      <c r="S216"/>
      <c r="T216" s="234">
        <f t="shared" si="83"/>
        <v>18</v>
      </c>
      <c r="U216" s="138">
        <v>207</v>
      </c>
      <c r="V216" s="139">
        <f t="shared" si="81"/>
        <v>207</v>
      </c>
      <c r="W216" s="27">
        <f t="shared" si="84"/>
        <v>3504903.4228584506</v>
      </c>
      <c r="X216" s="27">
        <f t="shared" si="85"/>
        <v>20445.269966674277</v>
      </c>
      <c r="Y216" s="27">
        <f t="shared" si="86"/>
        <v>14108.878376694549</v>
      </c>
      <c r="Z216" s="52">
        <f t="shared" si="82"/>
        <v>3490794.5444817562</v>
      </c>
    </row>
    <row r="217" spans="14:26" ht="12" customHeight="1" x14ac:dyDescent="0.35">
      <c r="N217"/>
      <c r="O217"/>
      <c r="P217"/>
      <c r="Q217"/>
      <c r="R217"/>
      <c r="S217"/>
      <c r="T217" s="234">
        <f t="shared" si="83"/>
        <v>18</v>
      </c>
      <c r="U217" s="138">
        <v>208</v>
      </c>
      <c r="V217" s="139">
        <f t="shared" si="81"/>
        <v>208</v>
      </c>
      <c r="W217" s="27">
        <f t="shared" si="84"/>
        <v>3490794.5444817562</v>
      </c>
      <c r="X217" s="27">
        <f t="shared" si="85"/>
        <v>20362.968176143557</v>
      </c>
      <c r="Y217" s="27">
        <f t="shared" si="86"/>
        <v>14191.180167225268</v>
      </c>
      <c r="Z217" s="52">
        <f t="shared" si="82"/>
        <v>3476603.364314531</v>
      </c>
    </row>
    <row r="218" spans="14:26" ht="12" customHeight="1" x14ac:dyDescent="0.35">
      <c r="N218"/>
      <c r="O218"/>
      <c r="P218"/>
      <c r="Q218"/>
      <c r="R218"/>
      <c r="S218"/>
      <c r="T218" s="234">
        <f t="shared" si="83"/>
        <v>18</v>
      </c>
      <c r="U218" s="138">
        <v>209</v>
      </c>
      <c r="V218" s="139">
        <f t="shared" si="81"/>
        <v>209</v>
      </c>
      <c r="W218" s="27">
        <f t="shared" si="84"/>
        <v>3476603.364314531</v>
      </c>
      <c r="X218" s="27">
        <f t="shared" si="85"/>
        <v>20280.186291834747</v>
      </c>
      <c r="Y218" s="27">
        <f t="shared" si="86"/>
        <v>14273.962051534081</v>
      </c>
      <c r="Z218" s="52">
        <f t="shared" si="82"/>
        <v>3462329.4022629969</v>
      </c>
    </row>
    <row r="219" spans="14:26" ht="12" customHeight="1" x14ac:dyDescent="0.35">
      <c r="N219"/>
      <c r="O219"/>
      <c r="P219"/>
      <c r="Q219"/>
      <c r="R219"/>
      <c r="S219"/>
      <c r="T219" s="234">
        <f t="shared" si="83"/>
        <v>18</v>
      </c>
      <c r="U219" s="138">
        <v>210</v>
      </c>
      <c r="V219" s="139">
        <f t="shared" si="81"/>
        <v>210</v>
      </c>
      <c r="W219" s="27">
        <f t="shared" si="84"/>
        <v>3462329.4022629969</v>
      </c>
      <c r="X219" s="27">
        <f t="shared" si="85"/>
        <v>20196.921513200796</v>
      </c>
      <c r="Y219" s="27">
        <f t="shared" si="86"/>
        <v>14357.226830168029</v>
      </c>
      <c r="Z219" s="52">
        <f t="shared" si="82"/>
        <v>3447972.1754328287</v>
      </c>
    </row>
    <row r="220" spans="14:26" ht="12" customHeight="1" x14ac:dyDescent="0.35">
      <c r="N220"/>
      <c r="O220"/>
      <c r="P220"/>
      <c r="Q220"/>
      <c r="R220"/>
      <c r="S220"/>
      <c r="T220" s="234">
        <f t="shared" si="83"/>
        <v>18</v>
      </c>
      <c r="U220" s="138">
        <v>211</v>
      </c>
      <c r="V220" s="139">
        <f t="shared" si="81"/>
        <v>211</v>
      </c>
      <c r="W220" s="27">
        <f t="shared" si="84"/>
        <v>3447972.1754328287</v>
      </c>
      <c r="X220" s="27">
        <f t="shared" si="85"/>
        <v>20113.171023358147</v>
      </c>
      <c r="Y220" s="27">
        <f t="shared" si="86"/>
        <v>14440.977320010677</v>
      </c>
      <c r="Z220" s="52">
        <f t="shared" si="82"/>
        <v>3433531.1981128179</v>
      </c>
    </row>
    <row r="221" spans="14:26" ht="12" customHeight="1" x14ac:dyDescent="0.35">
      <c r="N221"/>
      <c r="O221"/>
      <c r="P221"/>
      <c r="Q221"/>
      <c r="R221"/>
      <c r="S221"/>
      <c r="T221" s="234">
        <f t="shared" si="83"/>
        <v>18</v>
      </c>
      <c r="U221" s="138">
        <v>212</v>
      </c>
      <c r="V221" s="139">
        <f t="shared" si="81"/>
        <v>212</v>
      </c>
      <c r="W221" s="27">
        <f t="shared" si="84"/>
        <v>3433531.1981128179</v>
      </c>
      <c r="X221" s="27">
        <f t="shared" si="85"/>
        <v>20028.931988991422</v>
      </c>
      <c r="Y221" s="27">
        <f t="shared" si="86"/>
        <v>14525.216354377404</v>
      </c>
      <c r="Z221" s="52">
        <f t="shared" si="82"/>
        <v>3419005.9817584404</v>
      </c>
    </row>
    <row r="222" spans="14:26" ht="12" customHeight="1" x14ac:dyDescent="0.35">
      <c r="N222"/>
      <c r="O222"/>
      <c r="P222"/>
      <c r="Q222"/>
      <c r="R222"/>
      <c r="S222"/>
      <c r="T222" s="234">
        <f t="shared" si="83"/>
        <v>18</v>
      </c>
      <c r="U222" s="138">
        <v>213</v>
      </c>
      <c r="V222" s="139">
        <f t="shared" si="81"/>
        <v>213</v>
      </c>
      <c r="W222" s="27">
        <f t="shared" si="84"/>
        <v>3419005.9817584404</v>
      </c>
      <c r="X222" s="27">
        <f t="shared" si="85"/>
        <v>19944.201560257556</v>
      </c>
      <c r="Y222" s="27">
        <f t="shared" si="86"/>
        <v>14609.946783111272</v>
      </c>
      <c r="Z222" s="52">
        <f t="shared" si="82"/>
        <v>3404396.0349753289</v>
      </c>
    </row>
    <row r="223" spans="14:26" ht="12" customHeight="1" x14ac:dyDescent="0.35">
      <c r="N223"/>
      <c r="O223"/>
      <c r="P223"/>
      <c r="Q223"/>
      <c r="R223"/>
      <c r="S223"/>
      <c r="T223" s="234">
        <f t="shared" si="83"/>
        <v>18</v>
      </c>
      <c r="U223" s="138">
        <v>214</v>
      </c>
      <c r="V223" s="139">
        <f t="shared" si="81"/>
        <v>214</v>
      </c>
      <c r="W223" s="27">
        <f t="shared" si="84"/>
        <v>3404396.0349753289</v>
      </c>
      <c r="X223" s="27">
        <f t="shared" si="85"/>
        <v>19858.976870689403</v>
      </c>
      <c r="Y223" s="27">
        <f t="shared" si="86"/>
        <v>14695.171472679423</v>
      </c>
      <c r="Z223" s="52">
        <f t="shared" si="82"/>
        <v>3389700.8635026496</v>
      </c>
    </row>
    <row r="224" spans="14:26" ht="12" customHeight="1" x14ac:dyDescent="0.35">
      <c r="N224"/>
      <c r="O224"/>
      <c r="P224"/>
      <c r="Q224"/>
      <c r="R224"/>
      <c r="S224"/>
      <c r="T224" s="234">
        <f t="shared" si="83"/>
        <v>18</v>
      </c>
      <c r="U224" s="138">
        <v>215</v>
      </c>
      <c r="V224" s="139">
        <f t="shared" si="81"/>
        <v>215</v>
      </c>
      <c r="W224" s="27">
        <f t="shared" si="84"/>
        <v>3389700.8635026496</v>
      </c>
      <c r="X224" s="27">
        <f t="shared" si="85"/>
        <v>19773.255037098774</v>
      </c>
      <c r="Y224" s="27">
        <f t="shared" si="86"/>
        <v>14780.893306270053</v>
      </c>
      <c r="Z224" s="52">
        <f t="shared" si="82"/>
        <v>3374919.9701963793</v>
      </c>
    </row>
    <row r="225" spans="14:26" ht="12" customHeight="1" x14ac:dyDescent="0.35">
      <c r="N225"/>
      <c r="O225"/>
      <c r="P225"/>
      <c r="Q225"/>
      <c r="R225"/>
      <c r="S225"/>
      <c r="T225" s="234">
        <f t="shared" si="83"/>
        <v>18</v>
      </c>
      <c r="U225" s="138">
        <v>216</v>
      </c>
      <c r="V225" s="139">
        <f t="shared" si="81"/>
        <v>216</v>
      </c>
      <c r="W225" s="27">
        <f t="shared" si="84"/>
        <v>3374919.9701963793</v>
      </c>
      <c r="X225" s="27">
        <f t="shared" si="85"/>
        <v>19687.033159478866</v>
      </c>
      <c r="Y225" s="27">
        <f t="shared" si="86"/>
        <v>14867.11518388996</v>
      </c>
      <c r="Z225" s="52">
        <f t="shared" si="82"/>
        <v>3360052.8550124895</v>
      </c>
    </row>
    <row r="226" spans="14:26" ht="12" customHeight="1" x14ac:dyDescent="0.35">
      <c r="N226"/>
      <c r="O226"/>
      <c r="P226"/>
      <c r="Q226"/>
      <c r="R226"/>
      <c r="S226"/>
      <c r="T226" s="234">
        <f t="shared" si="83"/>
        <v>19</v>
      </c>
      <c r="U226" s="138">
        <v>217</v>
      </c>
      <c r="V226" s="139">
        <f t="shared" si="81"/>
        <v>217</v>
      </c>
      <c r="W226" s="27">
        <f t="shared" si="84"/>
        <v>3360052.8550124895</v>
      </c>
      <c r="X226" s="27">
        <f t="shared" si="85"/>
        <v>19600.308320906173</v>
      </c>
      <c r="Y226" s="27">
        <f t="shared" si="86"/>
        <v>14953.840022462653</v>
      </c>
      <c r="Z226" s="52">
        <f t="shared" si="82"/>
        <v>3345099.0149900271</v>
      </c>
    </row>
    <row r="227" spans="14:26" ht="12" customHeight="1" x14ac:dyDescent="0.35">
      <c r="N227"/>
      <c r="O227"/>
      <c r="P227"/>
      <c r="Q227"/>
      <c r="R227"/>
      <c r="S227"/>
      <c r="T227" s="234">
        <f t="shared" si="83"/>
        <v>19</v>
      </c>
      <c r="U227" s="138">
        <v>218</v>
      </c>
      <c r="V227" s="139">
        <f t="shared" si="81"/>
        <v>218</v>
      </c>
      <c r="W227" s="27">
        <f t="shared" si="84"/>
        <v>3345099.0149900271</v>
      </c>
      <c r="X227" s="27">
        <f t="shared" si="85"/>
        <v>19513.077587441807</v>
      </c>
      <c r="Y227" s="27">
        <f t="shared" si="86"/>
        <v>15041.070755927019</v>
      </c>
      <c r="Z227" s="52">
        <f t="shared" si="82"/>
        <v>3330057.9442341002</v>
      </c>
    </row>
    <row r="228" spans="14:26" ht="12" customHeight="1" x14ac:dyDescent="0.35">
      <c r="N228"/>
      <c r="O228"/>
      <c r="P228"/>
      <c r="Q228"/>
      <c r="R228"/>
      <c r="S228"/>
      <c r="T228" s="234">
        <f t="shared" si="83"/>
        <v>19</v>
      </c>
      <c r="U228" s="138">
        <v>219</v>
      </c>
      <c r="V228" s="139">
        <f t="shared" si="81"/>
        <v>219</v>
      </c>
      <c r="W228" s="27">
        <f t="shared" si="84"/>
        <v>3330057.9442341002</v>
      </c>
      <c r="X228" s="27">
        <f t="shared" si="85"/>
        <v>19425.338008032235</v>
      </c>
      <c r="Y228" s="27">
        <f t="shared" si="86"/>
        <v>15128.810335336591</v>
      </c>
      <c r="Z228" s="52">
        <f t="shared" si="82"/>
        <v>3314929.1338987635</v>
      </c>
    </row>
    <row r="229" spans="14:26" ht="12" customHeight="1" x14ac:dyDescent="0.35">
      <c r="N229"/>
      <c r="O229"/>
      <c r="P229"/>
      <c r="Q229"/>
      <c r="R229"/>
      <c r="S229"/>
      <c r="T229" s="234">
        <f t="shared" si="83"/>
        <v>19</v>
      </c>
      <c r="U229" s="138">
        <v>220</v>
      </c>
      <c r="V229" s="139">
        <f t="shared" si="81"/>
        <v>220</v>
      </c>
      <c r="W229" s="27">
        <f t="shared" si="84"/>
        <v>3314929.1338987635</v>
      </c>
      <c r="X229" s="27">
        <f t="shared" si="85"/>
        <v>19337.086614409433</v>
      </c>
      <c r="Y229" s="27">
        <f t="shared" si="86"/>
        <v>15217.061728959392</v>
      </c>
      <c r="Z229" s="52">
        <f t="shared" si="82"/>
        <v>3299712.072169804</v>
      </c>
    </row>
    <row r="230" spans="14:26" ht="12" customHeight="1" x14ac:dyDescent="0.35">
      <c r="N230"/>
      <c r="O230"/>
      <c r="P230"/>
      <c r="Q230"/>
      <c r="R230"/>
      <c r="S230"/>
      <c r="T230" s="234">
        <f t="shared" si="83"/>
        <v>19</v>
      </c>
      <c r="U230" s="138">
        <v>221</v>
      </c>
      <c r="V230" s="139">
        <f t="shared" si="81"/>
        <v>221</v>
      </c>
      <c r="W230" s="27">
        <f t="shared" si="84"/>
        <v>3299712.072169804</v>
      </c>
      <c r="X230" s="27">
        <f t="shared" si="85"/>
        <v>19248.320420990509</v>
      </c>
      <c r="Y230" s="27">
        <f t="shared" si="86"/>
        <v>15305.827922378319</v>
      </c>
      <c r="Z230" s="52">
        <f t="shared" si="82"/>
        <v>3284406.2442474258</v>
      </c>
    </row>
    <row r="231" spans="14:26" ht="12" customHeight="1" x14ac:dyDescent="0.35">
      <c r="N231"/>
      <c r="O231"/>
      <c r="P231"/>
      <c r="Q231"/>
      <c r="R231"/>
      <c r="S231"/>
      <c r="T231" s="234">
        <f t="shared" si="83"/>
        <v>19</v>
      </c>
      <c r="U231" s="138">
        <v>222</v>
      </c>
      <c r="V231" s="139">
        <f t="shared" si="81"/>
        <v>222</v>
      </c>
      <c r="W231" s="27">
        <f t="shared" si="84"/>
        <v>3284406.2442474258</v>
      </c>
      <c r="X231" s="27">
        <f t="shared" si="85"/>
        <v>19159.036424776634</v>
      </c>
      <c r="Y231" s="27">
        <f t="shared" si="86"/>
        <v>15395.111918592194</v>
      </c>
      <c r="Z231" s="52">
        <f t="shared" si="82"/>
        <v>3269011.1323288335</v>
      </c>
    </row>
    <row r="232" spans="14:26" ht="12" customHeight="1" x14ac:dyDescent="0.35">
      <c r="N232"/>
      <c r="O232"/>
      <c r="P232"/>
      <c r="Q232"/>
      <c r="R232"/>
      <c r="S232"/>
      <c r="T232" s="234">
        <f t="shared" si="83"/>
        <v>19</v>
      </c>
      <c r="U232" s="138">
        <v>223</v>
      </c>
      <c r="V232" s="139">
        <f t="shared" si="81"/>
        <v>223</v>
      </c>
      <c r="W232" s="27">
        <f t="shared" si="84"/>
        <v>3269011.1323288335</v>
      </c>
      <c r="X232" s="27">
        <f t="shared" si="85"/>
        <v>19069.231605251513</v>
      </c>
      <c r="Y232" s="27">
        <f t="shared" si="86"/>
        <v>15484.916738117314</v>
      </c>
      <c r="Z232" s="52">
        <f t="shared" si="82"/>
        <v>3253526.2155907163</v>
      </c>
    </row>
    <row r="233" spans="14:26" ht="12" customHeight="1" x14ac:dyDescent="0.35">
      <c r="N233"/>
      <c r="O233"/>
      <c r="P233"/>
      <c r="Q233"/>
      <c r="R233"/>
      <c r="S233"/>
      <c r="T233" s="234">
        <f t="shared" si="83"/>
        <v>19</v>
      </c>
      <c r="U233" s="138">
        <v>224</v>
      </c>
      <c r="V233" s="139">
        <f t="shared" si="81"/>
        <v>224</v>
      </c>
      <c r="W233" s="27">
        <f t="shared" si="84"/>
        <v>3253526.2155907163</v>
      </c>
      <c r="X233" s="27">
        <f t="shared" si="85"/>
        <v>18978.902924279162</v>
      </c>
      <c r="Y233" s="27">
        <f t="shared" si="86"/>
        <v>15575.245419089664</v>
      </c>
      <c r="Z233" s="52">
        <f t="shared" si="82"/>
        <v>3237950.9701716267</v>
      </c>
    </row>
    <row r="234" spans="14:26" ht="12" customHeight="1" x14ac:dyDescent="0.35">
      <c r="N234"/>
      <c r="O234"/>
      <c r="P234"/>
      <c r="Q234"/>
      <c r="R234"/>
      <c r="S234"/>
      <c r="T234" s="234">
        <f t="shared" si="83"/>
        <v>19</v>
      </c>
      <c r="U234" s="138">
        <v>225</v>
      </c>
      <c r="V234" s="139">
        <f t="shared" si="81"/>
        <v>225</v>
      </c>
      <c r="W234" s="27">
        <f t="shared" si="84"/>
        <v>3237950.9701716267</v>
      </c>
      <c r="X234" s="27">
        <f t="shared" si="85"/>
        <v>18888.047326001142</v>
      </c>
      <c r="Y234" s="27">
        <f t="shared" si="86"/>
        <v>15666.101017367686</v>
      </c>
      <c r="Z234" s="52">
        <f t="shared" si="82"/>
        <v>3222284.8691542591</v>
      </c>
    </row>
    <row r="235" spans="14:26" ht="12" customHeight="1" x14ac:dyDescent="0.35">
      <c r="N235"/>
      <c r="O235"/>
      <c r="P235"/>
      <c r="Q235"/>
      <c r="R235"/>
      <c r="S235"/>
      <c r="T235" s="234">
        <f t="shared" si="83"/>
        <v>19</v>
      </c>
      <c r="U235" s="138">
        <v>226</v>
      </c>
      <c r="V235" s="139">
        <f t="shared" si="81"/>
        <v>226</v>
      </c>
      <c r="W235" s="27">
        <f t="shared" si="84"/>
        <v>3222284.8691542591</v>
      </c>
      <c r="X235" s="27">
        <f t="shared" si="85"/>
        <v>18796.661736733164</v>
      </c>
      <c r="Y235" s="27">
        <f t="shared" si="86"/>
        <v>15757.486606635664</v>
      </c>
      <c r="Z235" s="52">
        <f t="shared" si="82"/>
        <v>3206527.3825476235</v>
      </c>
    </row>
    <row r="236" spans="14:26" ht="12" customHeight="1" x14ac:dyDescent="0.35">
      <c r="N236"/>
      <c r="O236"/>
      <c r="P236"/>
      <c r="Q236"/>
      <c r="R236"/>
      <c r="S236"/>
      <c r="T236" s="234">
        <f t="shared" si="83"/>
        <v>19</v>
      </c>
      <c r="U236" s="138">
        <v>227</v>
      </c>
      <c r="V236" s="139">
        <f t="shared" si="81"/>
        <v>227</v>
      </c>
      <c r="W236" s="27">
        <f t="shared" si="84"/>
        <v>3206527.3825476235</v>
      </c>
      <c r="X236" s="27">
        <f t="shared" si="85"/>
        <v>18704.743064861119</v>
      </c>
      <c r="Y236" s="27">
        <f t="shared" si="86"/>
        <v>15849.405278507707</v>
      </c>
      <c r="Z236" s="52">
        <f t="shared" si="82"/>
        <v>3190677.9772691159</v>
      </c>
    </row>
    <row r="237" spans="14:26" ht="12" customHeight="1" x14ac:dyDescent="0.35">
      <c r="N237"/>
      <c r="O237"/>
      <c r="P237"/>
      <c r="Q237"/>
      <c r="R237"/>
      <c r="S237"/>
      <c r="T237" s="234">
        <f t="shared" si="83"/>
        <v>19</v>
      </c>
      <c r="U237" s="138">
        <v>228</v>
      </c>
      <c r="V237" s="139">
        <f t="shared" si="81"/>
        <v>228</v>
      </c>
      <c r="W237" s="27">
        <f t="shared" si="84"/>
        <v>3190677.9772691159</v>
      </c>
      <c r="X237" s="27">
        <f t="shared" si="85"/>
        <v>18612.28820073649</v>
      </c>
      <c r="Y237" s="27">
        <f t="shared" si="86"/>
        <v>15941.860142632335</v>
      </c>
      <c r="Z237" s="52">
        <f t="shared" si="82"/>
        <v>3174736.1171264835</v>
      </c>
    </row>
    <row r="238" spans="14:26" ht="12" customHeight="1" x14ac:dyDescent="0.35">
      <c r="N238"/>
      <c r="O238"/>
      <c r="P238"/>
      <c r="Q238"/>
      <c r="R238"/>
      <c r="S238"/>
      <c r="T238" s="234">
        <f t="shared" si="83"/>
        <v>20</v>
      </c>
      <c r="U238" s="138">
        <v>229</v>
      </c>
      <c r="V238" s="139">
        <f t="shared" si="81"/>
        <v>229</v>
      </c>
      <c r="W238" s="27">
        <f t="shared" si="84"/>
        <v>3174736.1171264835</v>
      </c>
      <c r="X238" s="27">
        <f t="shared" si="85"/>
        <v>18519.294016571133</v>
      </c>
      <c r="Y238" s="27">
        <f t="shared" si="86"/>
        <v>16034.854326797691</v>
      </c>
      <c r="Z238" s="52">
        <f t="shared" si="82"/>
        <v>3158701.2627996858</v>
      </c>
    </row>
    <row r="239" spans="14:26" ht="12" customHeight="1" x14ac:dyDescent="0.35">
      <c r="N239"/>
      <c r="O239"/>
      <c r="P239"/>
      <c r="Q239"/>
      <c r="R239"/>
      <c r="S239"/>
      <c r="T239" s="234">
        <f t="shared" si="83"/>
        <v>20</v>
      </c>
      <c r="U239" s="138">
        <v>230</v>
      </c>
      <c r="V239" s="139">
        <f t="shared" si="81"/>
        <v>230</v>
      </c>
      <c r="W239" s="27">
        <f t="shared" si="84"/>
        <v>3158701.2627996858</v>
      </c>
      <c r="X239" s="27">
        <f t="shared" si="85"/>
        <v>18425.757366331483</v>
      </c>
      <c r="Y239" s="27">
        <f t="shared" si="86"/>
        <v>16128.390977037345</v>
      </c>
      <c r="Z239" s="52">
        <f t="shared" si="82"/>
        <v>3142572.8718226487</v>
      </c>
    </row>
    <row r="240" spans="14:26" ht="12" customHeight="1" x14ac:dyDescent="0.35">
      <c r="N240"/>
      <c r="O240"/>
      <c r="P240"/>
      <c r="Q240"/>
      <c r="R240"/>
      <c r="S240"/>
      <c r="T240" s="234">
        <f t="shared" si="83"/>
        <v>20</v>
      </c>
      <c r="U240" s="138">
        <v>231</v>
      </c>
      <c r="V240" s="139">
        <f t="shared" si="81"/>
        <v>231</v>
      </c>
      <c r="W240" s="27">
        <f t="shared" si="84"/>
        <v>3142572.8718226487</v>
      </c>
      <c r="X240" s="27">
        <f t="shared" si="85"/>
        <v>18331.675085632101</v>
      </c>
      <c r="Y240" s="27">
        <f t="shared" si="86"/>
        <v>16222.473257736727</v>
      </c>
      <c r="Z240" s="52">
        <f t="shared" si="82"/>
        <v>3126350.3985649119</v>
      </c>
    </row>
    <row r="241" spans="14:26" ht="12" customHeight="1" x14ac:dyDescent="0.35">
      <c r="N241"/>
      <c r="O241"/>
      <c r="P241"/>
      <c r="Q241"/>
      <c r="R241"/>
      <c r="S241"/>
      <c r="T241" s="234">
        <f t="shared" si="83"/>
        <v>20</v>
      </c>
      <c r="U241" s="138">
        <v>232</v>
      </c>
      <c r="V241" s="139">
        <f t="shared" si="81"/>
        <v>232</v>
      </c>
      <c r="W241" s="27">
        <f t="shared" si="84"/>
        <v>3126350.3985649119</v>
      </c>
      <c r="X241" s="27">
        <f t="shared" si="85"/>
        <v>18237.043991628634</v>
      </c>
      <c r="Y241" s="27">
        <f t="shared" si="86"/>
        <v>16317.104351740194</v>
      </c>
      <c r="Z241" s="52">
        <f t="shared" si="82"/>
        <v>3110033.2942131716</v>
      </c>
    </row>
    <row r="242" spans="14:26" ht="12" customHeight="1" x14ac:dyDescent="0.35">
      <c r="N242"/>
      <c r="O242"/>
      <c r="P242"/>
      <c r="Q242"/>
      <c r="R242"/>
      <c r="S242"/>
      <c r="T242" s="234">
        <f t="shared" si="83"/>
        <v>20</v>
      </c>
      <c r="U242" s="138">
        <v>233</v>
      </c>
      <c r="V242" s="139">
        <f t="shared" si="81"/>
        <v>233</v>
      </c>
      <c r="W242" s="27">
        <f t="shared" si="84"/>
        <v>3110033.2942131716</v>
      </c>
      <c r="X242" s="27">
        <f t="shared" si="85"/>
        <v>18141.86088291015</v>
      </c>
      <c r="Y242" s="27">
        <f t="shared" si="86"/>
        <v>16412.287460458676</v>
      </c>
      <c r="Z242" s="52">
        <f t="shared" si="82"/>
        <v>3093621.0067527131</v>
      </c>
    </row>
    <row r="243" spans="14:26" ht="12" customHeight="1" x14ac:dyDescent="0.35">
      <c r="N243"/>
      <c r="O243"/>
      <c r="P243"/>
      <c r="Q243"/>
      <c r="R243"/>
      <c r="S243"/>
      <c r="T243" s="234">
        <f t="shared" si="83"/>
        <v>20</v>
      </c>
      <c r="U243" s="138">
        <v>234</v>
      </c>
      <c r="V243" s="139">
        <f t="shared" si="81"/>
        <v>234</v>
      </c>
      <c r="W243" s="27">
        <f t="shared" si="84"/>
        <v>3093621.0067527131</v>
      </c>
      <c r="X243" s="27">
        <f t="shared" si="85"/>
        <v>18046.12253939081</v>
      </c>
      <c r="Y243" s="27">
        <f t="shared" si="86"/>
        <v>16508.025803978016</v>
      </c>
      <c r="Z243" s="52">
        <f t="shared" si="82"/>
        <v>3077112.980948735</v>
      </c>
    </row>
    <row r="244" spans="14:26" ht="12" customHeight="1" x14ac:dyDescent="0.35">
      <c r="N244"/>
      <c r="O244"/>
      <c r="P244"/>
      <c r="Q244"/>
      <c r="R244"/>
      <c r="S244"/>
      <c r="T244" s="234">
        <f t="shared" si="83"/>
        <v>20</v>
      </c>
      <c r="U244" s="138">
        <v>235</v>
      </c>
      <c r="V244" s="139">
        <f t="shared" si="81"/>
        <v>235</v>
      </c>
      <c r="W244" s="27">
        <f t="shared" si="84"/>
        <v>3077112.980948735</v>
      </c>
      <c r="X244" s="27">
        <f t="shared" si="85"/>
        <v>17949.825722200934</v>
      </c>
      <c r="Y244" s="27">
        <f t="shared" si="86"/>
        <v>16604.322621167892</v>
      </c>
      <c r="Z244" s="52">
        <f t="shared" si="82"/>
        <v>3060508.6583275669</v>
      </c>
    </row>
    <row r="245" spans="14:26" ht="12" customHeight="1" x14ac:dyDescent="0.35">
      <c r="N245"/>
      <c r="O245"/>
      <c r="P245"/>
      <c r="Q245"/>
      <c r="R245"/>
      <c r="S245"/>
      <c r="T245" s="234">
        <f t="shared" si="83"/>
        <v>20</v>
      </c>
      <c r="U245" s="138">
        <v>236</v>
      </c>
      <c r="V245" s="139">
        <f t="shared" si="81"/>
        <v>236</v>
      </c>
      <c r="W245" s="27">
        <f t="shared" si="84"/>
        <v>3060508.6583275669</v>
      </c>
      <c r="X245" s="27">
        <f t="shared" si="85"/>
        <v>17852.967173577454</v>
      </c>
      <c r="Y245" s="27">
        <f t="shared" si="86"/>
        <v>16701.181169791373</v>
      </c>
      <c r="Z245" s="52">
        <f t="shared" si="82"/>
        <v>3043807.4771577758</v>
      </c>
    </row>
    <row r="246" spans="14:26" ht="12" customHeight="1" x14ac:dyDescent="0.35">
      <c r="N246"/>
      <c r="O246"/>
      <c r="P246"/>
      <c r="Q246"/>
      <c r="R246"/>
      <c r="S246"/>
      <c r="T246" s="234">
        <f t="shared" si="83"/>
        <v>20</v>
      </c>
      <c r="U246" s="138">
        <v>237</v>
      </c>
      <c r="V246" s="139">
        <f t="shared" si="81"/>
        <v>237</v>
      </c>
      <c r="W246" s="27">
        <f t="shared" si="84"/>
        <v>3043807.4771577758</v>
      </c>
      <c r="X246" s="27">
        <f t="shared" si="85"/>
        <v>17755.543616753672</v>
      </c>
      <c r="Y246" s="27">
        <f t="shared" si="86"/>
        <v>16798.604726615155</v>
      </c>
      <c r="Z246" s="52">
        <f t="shared" si="82"/>
        <v>3027008.8724311604</v>
      </c>
    </row>
    <row r="247" spans="14:26" ht="12" customHeight="1" x14ac:dyDescent="0.35">
      <c r="N247"/>
      <c r="O247"/>
      <c r="P247"/>
      <c r="Q247"/>
      <c r="R247"/>
      <c r="S247"/>
      <c r="T247" s="234">
        <f t="shared" si="83"/>
        <v>20</v>
      </c>
      <c r="U247" s="138">
        <v>238</v>
      </c>
      <c r="V247" s="139">
        <f t="shared" si="81"/>
        <v>238</v>
      </c>
      <c r="W247" s="27">
        <f t="shared" si="84"/>
        <v>3027008.8724311604</v>
      </c>
      <c r="X247" s="27">
        <f t="shared" si="85"/>
        <v>17657.551755848417</v>
      </c>
      <c r="Y247" s="27">
        <f t="shared" si="86"/>
        <v>16896.596587520409</v>
      </c>
      <c r="Z247" s="52">
        <f t="shared" si="82"/>
        <v>3010112.2758436399</v>
      </c>
    </row>
    <row r="248" spans="14:26" ht="12" customHeight="1" x14ac:dyDescent="0.35">
      <c r="N248"/>
      <c r="O248"/>
      <c r="P248"/>
      <c r="Q248"/>
      <c r="R248"/>
      <c r="S248"/>
      <c r="T248" s="234">
        <f t="shared" si="83"/>
        <v>20</v>
      </c>
      <c r="U248" s="138">
        <v>239</v>
      </c>
      <c r="V248" s="139">
        <f t="shared" si="81"/>
        <v>239</v>
      </c>
      <c r="W248" s="27">
        <f t="shared" si="84"/>
        <v>3010112.2758436399</v>
      </c>
      <c r="X248" s="27">
        <f t="shared" si="85"/>
        <v>17558.988275754546</v>
      </c>
      <c r="Y248" s="27">
        <f t="shared" si="86"/>
        <v>16995.160067614281</v>
      </c>
      <c r="Z248" s="52">
        <f t="shared" si="82"/>
        <v>2993117.1157760257</v>
      </c>
    </row>
    <row r="249" spans="14:26" ht="12" customHeight="1" x14ac:dyDescent="0.35">
      <c r="N249"/>
      <c r="O249"/>
      <c r="P249"/>
      <c r="Q249"/>
      <c r="R249"/>
      <c r="S249"/>
      <c r="T249" s="234">
        <f t="shared" si="83"/>
        <v>20</v>
      </c>
      <c r="U249" s="138">
        <v>240</v>
      </c>
      <c r="V249" s="139">
        <f t="shared" si="81"/>
        <v>240</v>
      </c>
      <c r="W249" s="27">
        <f t="shared" si="84"/>
        <v>2993117.1157760257</v>
      </c>
      <c r="X249" s="27">
        <f t="shared" si="85"/>
        <v>17459.849842026797</v>
      </c>
      <c r="Y249" s="27">
        <f t="shared" si="86"/>
        <v>17094.298501342029</v>
      </c>
      <c r="Z249" s="52">
        <f t="shared" si="82"/>
        <v>2976022.8172746836</v>
      </c>
    </row>
    <row r="250" spans="14:26" ht="12" customHeight="1" x14ac:dyDescent="0.35">
      <c r="N250"/>
      <c r="O250"/>
      <c r="P250"/>
      <c r="Q250"/>
      <c r="R250"/>
      <c r="S250"/>
      <c r="T250" s="234">
        <f t="shared" si="83"/>
        <v>21</v>
      </c>
      <c r="U250" s="138">
        <v>241</v>
      </c>
      <c r="V250" s="139">
        <f t="shared" si="81"/>
        <v>241</v>
      </c>
      <c r="W250" s="27">
        <f t="shared" si="84"/>
        <v>2976022.8172746836</v>
      </c>
      <c r="X250" s="27">
        <f t="shared" si="85"/>
        <v>17360.13310076897</v>
      </c>
      <c r="Y250" s="27">
        <f t="shared" si="86"/>
        <v>17194.015242599857</v>
      </c>
      <c r="Z250" s="52">
        <f t="shared" si="82"/>
        <v>2958828.8020320837</v>
      </c>
    </row>
    <row r="251" spans="14:26" ht="12" customHeight="1" x14ac:dyDescent="0.35">
      <c r="N251"/>
      <c r="O251"/>
      <c r="P251"/>
      <c r="Q251"/>
      <c r="R251"/>
      <c r="S251"/>
      <c r="T251" s="234">
        <f t="shared" si="83"/>
        <v>21</v>
      </c>
      <c r="U251" s="138">
        <v>242</v>
      </c>
      <c r="V251" s="139">
        <f t="shared" si="81"/>
        <v>242</v>
      </c>
      <c r="W251" s="27">
        <f t="shared" si="84"/>
        <v>2958828.8020320837</v>
      </c>
      <c r="X251" s="27">
        <f t="shared" si="85"/>
        <v>17259.83467852047</v>
      </c>
      <c r="Y251" s="27">
        <f t="shared" si="86"/>
        <v>17294.313664848356</v>
      </c>
      <c r="Z251" s="52">
        <f t="shared" si="82"/>
        <v>2941534.4883672353</v>
      </c>
    </row>
    <row r="252" spans="14:26" ht="12" customHeight="1" x14ac:dyDescent="0.35">
      <c r="N252"/>
      <c r="O252"/>
      <c r="P252"/>
      <c r="Q252"/>
      <c r="R252"/>
      <c r="S252"/>
      <c r="T252" s="234">
        <f t="shared" si="83"/>
        <v>21</v>
      </c>
      <c r="U252" s="138">
        <v>243</v>
      </c>
      <c r="V252" s="139">
        <f t="shared" si="81"/>
        <v>243</v>
      </c>
      <c r="W252" s="27">
        <f t="shared" si="84"/>
        <v>2941534.4883672353</v>
      </c>
      <c r="X252" s="27">
        <f t="shared" si="85"/>
        <v>17158.951182142191</v>
      </c>
      <c r="Y252" s="27">
        <f t="shared" si="86"/>
        <v>17395.197161226635</v>
      </c>
      <c r="Z252" s="52">
        <f t="shared" si="82"/>
        <v>2924139.2912060088</v>
      </c>
    </row>
    <row r="253" spans="14:26" ht="12" customHeight="1" x14ac:dyDescent="0.35">
      <c r="N253"/>
      <c r="O253"/>
      <c r="P253"/>
      <c r="Q253"/>
      <c r="R253"/>
      <c r="S253"/>
      <c r="T253" s="234">
        <f t="shared" si="83"/>
        <v>21</v>
      </c>
      <c r="U253" s="138">
        <v>244</v>
      </c>
      <c r="V253" s="139">
        <f t="shared" si="81"/>
        <v>244</v>
      </c>
      <c r="W253" s="27">
        <f t="shared" si="84"/>
        <v>2924139.2912060088</v>
      </c>
      <c r="X253" s="27">
        <f t="shared" si="85"/>
        <v>17057.479198701702</v>
      </c>
      <c r="Y253" s="27">
        <f t="shared" si="86"/>
        <v>17496.669144667125</v>
      </c>
      <c r="Z253" s="52">
        <f t="shared" si="82"/>
        <v>2906642.6220613415</v>
      </c>
    </row>
    <row r="254" spans="14:26" ht="12" customHeight="1" x14ac:dyDescent="0.35">
      <c r="N254"/>
      <c r="O254"/>
      <c r="P254"/>
      <c r="Q254"/>
      <c r="R254"/>
      <c r="S254"/>
      <c r="T254" s="234">
        <f t="shared" si="83"/>
        <v>21</v>
      </c>
      <c r="U254" s="138">
        <v>245</v>
      </c>
      <c r="V254" s="139">
        <f t="shared" si="81"/>
        <v>245</v>
      </c>
      <c r="W254" s="27">
        <f t="shared" si="84"/>
        <v>2906642.6220613415</v>
      </c>
      <c r="X254" s="27">
        <f t="shared" si="85"/>
        <v>16955.415295357809</v>
      </c>
      <c r="Y254" s="27">
        <f t="shared" si="86"/>
        <v>17598.733048011018</v>
      </c>
      <c r="Z254" s="52">
        <f t="shared" si="82"/>
        <v>2889043.8890133305</v>
      </c>
    </row>
    <row r="255" spans="14:26" ht="12" customHeight="1" x14ac:dyDescent="0.35">
      <c r="N255"/>
      <c r="O255"/>
      <c r="P255"/>
      <c r="Q255"/>
      <c r="R255"/>
      <c r="S255"/>
      <c r="T255" s="234">
        <f t="shared" si="83"/>
        <v>21</v>
      </c>
      <c r="U255" s="138">
        <v>246</v>
      </c>
      <c r="V255" s="139">
        <f t="shared" si="81"/>
        <v>246</v>
      </c>
      <c r="W255" s="27">
        <f t="shared" si="84"/>
        <v>2889043.8890133305</v>
      </c>
      <c r="X255" s="27">
        <f t="shared" si="85"/>
        <v>16852.756019244411</v>
      </c>
      <c r="Y255" s="27">
        <f t="shared" si="86"/>
        <v>17701.392324124416</v>
      </c>
      <c r="Z255" s="52">
        <f t="shared" si="82"/>
        <v>2871342.496689206</v>
      </c>
    </row>
    <row r="256" spans="14:26" ht="12" customHeight="1" x14ac:dyDescent="0.35">
      <c r="N256"/>
      <c r="O256"/>
      <c r="P256"/>
      <c r="Q256"/>
      <c r="R256"/>
      <c r="S256"/>
      <c r="T256" s="234">
        <f t="shared" si="83"/>
        <v>21</v>
      </c>
      <c r="U256" s="138">
        <v>247</v>
      </c>
      <c r="V256" s="139">
        <f t="shared" si="81"/>
        <v>247</v>
      </c>
      <c r="W256" s="27">
        <f t="shared" si="84"/>
        <v>2871342.496689206</v>
      </c>
      <c r="X256" s="27">
        <f t="shared" si="85"/>
        <v>16749.497897353685</v>
      </c>
      <c r="Y256" s="27">
        <f t="shared" si="86"/>
        <v>17804.650446015141</v>
      </c>
      <c r="Z256" s="52">
        <f t="shared" si="82"/>
        <v>2853537.846243191</v>
      </c>
    </row>
    <row r="257" spans="14:26" ht="12" customHeight="1" x14ac:dyDescent="0.35">
      <c r="N257"/>
      <c r="O257"/>
      <c r="P257"/>
      <c r="Q257"/>
      <c r="R257"/>
      <c r="S257"/>
      <c r="T257" s="234">
        <f t="shared" si="83"/>
        <v>21</v>
      </c>
      <c r="U257" s="138">
        <v>248</v>
      </c>
      <c r="V257" s="139">
        <f t="shared" si="81"/>
        <v>248</v>
      </c>
      <c r="W257" s="27">
        <f t="shared" si="84"/>
        <v>2853537.846243191</v>
      </c>
      <c r="X257" s="27">
        <f t="shared" si="85"/>
        <v>16645.637436418598</v>
      </c>
      <c r="Y257" s="27">
        <f t="shared" si="86"/>
        <v>17908.510906950229</v>
      </c>
      <c r="Z257" s="52">
        <f t="shared" si="82"/>
        <v>2835629.3353362409</v>
      </c>
    </row>
    <row r="258" spans="14:26" ht="12" customHeight="1" x14ac:dyDescent="0.35">
      <c r="N258"/>
      <c r="O258"/>
      <c r="P258"/>
      <c r="Q258"/>
      <c r="R258"/>
      <c r="S258"/>
      <c r="T258" s="234">
        <f t="shared" si="83"/>
        <v>21</v>
      </c>
      <c r="U258" s="138">
        <v>249</v>
      </c>
      <c r="V258" s="139">
        <f t="shared" si="81"/>
        <v>249</v>
      </c>
      <c r="W258" s="27">
        <f t="shared" si="84"/>
        <v>2835629.3353362409</v>
      </c>
      <c r="X258" s="27">
        <f t="shared" si="85"/>
        <v>16541.171122794716</v>
      </c>
      <c r="Y258" s="27">
        <f t="shared" si="86"/>
        <v>18012.97722057411</v>
      </c>
      <c r="Z258" s="52">
        <f t="shared" si="82"/>
        <v>2817616.358115667</v>
      </c>
    </row>
    <row r="259" spans="14:26" ht="12" customHeight="1" x14ac:dyDescent="0.35">
      <c r="N259"/>
      <c r="O259"/>
      <c r="P259"/>
      <c r="Q259"/>
      <c r="R259"/>
      <c r="S259"/>
      <c r="T259" s="234">
        <f t="shared" si="83"/>
        <v>21</v>
      </c>
      <c r="U259" s="138">
        <v>250</v>
      </c>
      <c r="V259" s="139">
        <f t="shared" si="81"/>
        <v>250</v>
      </c>
      <c r="W259" s="27">
        <f t="shared" si="84"/>
        <v>2817616.358115667</v>
      </c>
      <c r="X259" s="27">
        <f t="shared" si="85"/>
        <v>16436.095422341368</v>
      </c>
      <c r="Y259" s="27">
        <f t="shared" si="86"/>
        <v>18118.052921027458</v>
      </c>
      <c r="Z259" s="52">
        <f t="shared" si="82"/>
        <v>2799498.3051946396</v>
      </c>
    </row>
    <row r="260" spans="14:26" ht="12" customHeight="1" x14ac:dyDescent="0.35">
      <c r="N260"/>
      <c r="O260"/>
      <c r="P260"/>
      <c r="Q260"/>
      <c r="R260"/>
      <c r="S260"/>
      <c r="T260" s="234">
        <f t="shared" si="83"/>
        <v>21</v>
      </c>
      <c r="U260" s="138">
        <v>251</v>
      </c>
      <c r="V260" s="139">
        <f t="shared" si="81"/>
        <v>251</v>
      </c>
      <c r="W260" s="27">
        <f t="shared" si="84"/>
        <v>2799498.3051946396</v>
      </c>
      <c r="X260" s="27">
        <f t="shared" si="85"/>
        <v>16330.406780302044</v>
      </c>
      <c r="Y260" s="27">
        <f t="shared" si="86"/>
        <v>18223.741563066782</v>
      </c>
      <c r="Z260" s="52">
        <f t="shared" si="82"/>
        <v>2781274.5636315728</v>
      </c>
    </row>
    <row r="261" spans="14:26" ht="12" customHeight="1" x14ac:dyDescent="0.35">
      <c r="N261"/>
      <c r="O261"/>
      <c r="P261"/>
      <c r="Q261"/>
      <c r="R261"/>
      <c r="S261"/>
      <c r="T261" s="234">
        <f t="shared" si="83"/>
        <v>21</v>
      </c>
      <c r="U261" s="138">
        <v>252</v>
      </c>
      <c r="V261" s="139">
        <f t="shared" si="81"/>
        <v>252</v>
      </c>
      <c r="W261" s="27">
        <f t="shared" si="84"/>
        <v>2781274.5636315728</v>
      </c>
      <c r="X261" s="27">
        <f t="shared" si="85"/>
        <v>16224.101621184152</v>
      </c>
      <c r="Y261" s="27">
        <f t="shared" si="86"/>
        <v>18330.046722184674</v>
      </c>
      <c r="Z261" s="52">
        <f t="shared" si="82"/>
        <v>2762944.5169093879</v>
      </c>
    </row>
    <row r="262" spans="14:26" ht="12" customHeight="1" x14ac:dyDescent="0.35">
      <c r="N262"/>
      <c r="O262"/>
      <c r="P262"/>
      <c r="Q262"/>
      <c r="R262"/>
      <c r="S262"/>
      <c r="T262" s="234">
        <f t="shared" si="83"/>
        <v>22</v>
      </c>
      <c r="U262" s="138">
        <v>253</v>
      </c>
      <c r="V262" s="139">
        <f t="shared" si="81"/>
        <v>253</v>
      </c>
      <c r="W262" s="27">
        <f t="shared" si="84"/>
        <v>2762944.5169093879</v>
      </c>
      <c r="X262" s="27">
        <f t="shared" si="85"/>
        <v>16117.176348638073</v>
      </c>
      <c r="Y262" s="27">
        <f t="shared" si="86"/>
        <v>18436.971994730753</v>
      </c>
      <c r="Z262" s="52">
        <f t="shared" si="82"/>
        <v>2744507.5449146573</v>
      </c>
    </row>
    <row r="263" spans="14:26" ht="12" customHeight="1" x14ac:dyDescent="0.35">
      <c r="N263"/>
      <c r="O263"/>
      <c r="P263"/>
      <c r="Q263"/>
      <c r="R263"/>
      <c r="S263"/>
      <c r="T263" s="234">
        <f t="shared" si="83"/>
        <v>22</v>
      </c>
      <c r="U263" s="138">
        <v>254</v>
      </c>
      <c r="V263" s="139">
        <f t="shared" si="81"/>
        <v>254</v>
      </c>
      <c r="W263" s="27">
        <f t="shared" si="84"/>
        <v>2744507.5449146573</v>
      </c>
      <c r="X263" s="27">
        <f t="shared" si="85"/>
        <v>16009.627345335481</v>
      </c>
      <c r="Y263" s="27">
        <f t="shared" si="86"/>
        <v>18544.520998033346</v>
      </c>
      <c r="Z263" s="52">
        <f t="shared" si="82"/>
        <v>2725963.023916624</v>
      </c>
    </row>
    <row r="264" spans="14:26" ht="12" customHeight="1" x14ac:dyDescent="0.35">
      <c r="N264"/>
      <c r="O264"/>
      <c r="P264"/>
      <c r="Q264"/>
      <c r="R264"/>
      <c r="S264"/>
      <c r="T264" s="234">
        <f t="shared" si="83"/>
        <v>22</v>
      </c>
      <c r="U264" s="138">
        <v>255</v>
      </c>
      <c r="V264" s="139">
        <f t="shared" si="81"/>
        <v>255</v>
      </c>
      <c r="W264" s="27">
        <f t="shared" si="84"/>
        <v>2725963.023916624</v>
      </c>
      <c r="X264" s="27">
        <f t="shared" si="85"/>
        <v>15901.450972846957</v>
      </c>
      <c r="Y264" s="27">
        <f t="shared" si="86"/>
        <v>18652.69737052187</v>
      </c>
      <c r="Z264" s="52">
        <f t="shared" si="82"/>
        <v>2707310.3265461023</v>
      </c>
    </row>
    <row r="265" spans="14:26" ht="12" customHeight="1" x14ac:dyDescent="0.35">
      <c r="N265"/>
      <c r="O265"/>
      <c r="P265"/>
      <c r="Q265"/>
      <c r="R265"/>
      <c r="S265"/>
      <c r="T265" s="234">
        <f t="shared" si="83"/>
        <v>22</v>
      </c>
      <c r="U265" s="138">
        <v>256</v>
      </c>
      <c r="V265" s="139">
        <f t="shared" si="81"/>
        <v>256</v>
      </c>
      <c r="W265" s="27">
        <f t="shared" si="84"/>
        <v>2707310.3265461023</v>
      </c>
      <c r="X265" s="27">
        <f t="shared" si="85"/>
        <v>15792.643571518911</v>
      </c>
      <c r="Y265" s="27">
        <f t="shared" si="86"/>
        <v>18761.504771849915</v>
      </c>
      <c r="Z265" s="52">
        <f t="shared" si="82"/>
        <v>2688548.8217742522</v>
      </c>
    </row>
    <row r="266" spans="14:26" ht="12" customHeight="1" x14ac:dyDescent="0.35">
      <c r="N266"/>
      <c r="O266"/>
      <c r="P266"/>
      <c r="Q266"/>
      <c r="R266"/>
      <c r="S266"/>
      <c r="T266" s="234">
        <f t="shared" si="83"/>
        <v>22</v>
      </c>
      <c r="U266" s="138">
        <v>257</v>
      </c>
      <c r="V266" s="139">
        <f t="shared" ref="V266:V329" si="87">U266</f>
        <v>257</v>
      </c>
      <c r="W266" s="27">
        <f t="shared" si="84"/>
        <v>2688548.8217742522</v>
      </c>
      <c r="X266" s="27">
        <f t="shared" si="85"/>
        <v>15683.201460349785</v>
      </c>
      <c r="Y266" s="27">
        <f t="shared" si="86"/>
        <v>18870.946883019042</v>
      </c>
      <c r="Z266" s="52">
        <f t="shared" ref="Z266:Z329" si="88">W266-Y266</f>
        <v>2669677.8748912332</v>
      </c>
    </row>
    <row r="267" spans="14:26" ht="12" customHeight="1" x14ac:dyDescent="0.35">
      <c r="N267"/>
      <c r="O267"/>
      <c r="P267"/>
      <c r="Q267"/>
      <c r="R267"/>
      <c r="S267"/>
      <c r="T267" s="234">
        <f t="shared" ref="T267:T330" si="89">ROUNDUP(U267/12,0)</f>
        <v>22</v>
      </c>
      <c r="U267" s="138">
        <v>258</v>
      </c>
      <c r="V267" s="139">
        <f t="shared" si="87"/>
        <v>258</v>
      </c>
      <c r="W267" s="27">
        <f t="shared" ref="W267:W330" si="90">Z266</f>
        <v>2669677.8748912332</v>
      </c>
      <c r="X267" s="27">
        <f t="shared" ref="X267:X330" si="91">IF(ROUND(W267,0)=0,0,$D$11/12-Y267)</f>
        <v>15573.120936865507</v>
      </c>
      <c r="Y267" s="27">
        <f t="shared" ref="Y267:Y330" si="92">IFERROR(-PPMT($E$10,V267,$E$9,$E$6),0)</f>
        <v>18981.027406503319</v>
      </c>
      <c r="Z267" s="52">
        <f t="shared" si="88"/>
        <v>2650696.8474847297</v>
      </c>
    </row>
    <row r="268" spans="14:26" ht="12" customHeight="1" x14ac:dyDescent="0.35">
      <c r="N268"/>
      <c r="O268"/>
      <c r="P268"/>
      <c r="Q268"/>
      <c r="R268"/>
      <c r="S268"/>
      <c r="T268" s="234">
        <f t="shared" si="89"/>
        <v>22</v>
      </c>
      <c r="U268" s="138">
        <v>259</v>
      </c>
      <c r="V268" s="139">
        <f t="shared" si="87"/>
        <v>259</v>
      </c>
      <c r="W268" s="27">
        <f t="shared" si="90"/>
        <v>2650696.8474847297</v>
      </c>
      <c r="X268" s="27">
        <f t="shared" si="91"/>
        <v>15462.398276994238</v>
      </c>
      <c r="Y268" s="27">
        <f t="shared" si="92"/>
        <v>19091.750066374589</v>
      </c>
      <c r="Z268" s="52">
        <f t="shared" si="88"/>
        <v>2631605.0974183553</v>
      </c>
    </row>
    <row r="269" spans="14:26" ht="12" customHeight="1" x14ac:dyDescent="0.35">
      <c r="N269"/>
      <c r="O269"/>
      <c r="P269"/>
      <c r="Q269"/>
      <c r="R269"/>
      <c r="S269"/>
      <c r="T269" s="234">
        <f t="shared" si="89"/>
        <v>22</v>
      </c>
      <c r="U269" s="138">
        <v>260</v>
      </c>
      <c r="V269" s="139">
        <f t="shared" si="87"/>
        <v>260</v>
      </c>
      <c r="W269" s="27">
        <f t="shared" si="90"/>
        <v>2631605.0974183553</v>
      </c>
      <c r="X269" s="27">
        <f t="shared" si="91"/>
        <v>15351.029734940388</v>
      </c>
      <c r="Y269" s="27">
        <f t="shared" si="92"/>
        <v>19203.118608428438</v>
      </c>
      <c r="Z269" s="52">
        <f t="shared" si="88"/>
        <v>2612401.9788099267</v>
      </c>
    </row>
    <row r="270" spans="14:26" ht="12" customHeight="1" x14ac:dyDescent="0.35">
      <c r="N270"/>
      <c r="O270"/>
      <c r="P270"/>
      <c r="Q270"/>
      <c r="R270"/>
      <c r="S270"/>
      <c r="T270" s="234">
        <f t="shared" si="89"/>
        <v>22</v>
      </c>
      <c r="U270" s="138">
        <v>261</v>
      </c>
      <c r="V270" s="139">
        <f t="shared" si="87"/>
        <v>261</v>
      </c>
      <c r="W270" s="27">
        <f t="shared" si="90"/>
        <v>2612401.9788099267</v>
      </c>
      <c r="X270" s="27">
        <f t="shared" si="91"/>
        <v>15239.011543057888</v>
      </c>
      <c r="Y270" s="27">
        <f t="shared" si="92"/>
        <v>19315.136800310938</v>
      </c>
      <c r="Z270" s="52">
        <f t="shared" si="88"/>
        <v>2593086.8420096156</v>
      </c>
    </row>
    <row r="271" spans="14:26" ht="12" customHeight="1" x14ac:dyDescent="0.35">
      <c r="N271"/>
      <c r="O271"/>
      <c r="P271"/>
      <c r="Q271"/>
      <c r="R271"/>
      <c r="S271"/>
      <c r="T271" s="234">
        <f t="shared" si="89"/>
        <v>22</v>
      </c>
      <c r="U271" s="138">
        <v>262</v>
      </c>
      <c r="V271" s="139">
        <f t="shared" si="87"/>
        <v>262</v>
      </c>
      <c r="W271" s="27">
        <f t="shared" si="90"/>
        <v>2593086.8420096156</v>
      </c>
      <c r="X271" s="27">
        <f t="shared" si="91"/>
        <v>15126.339911722738</v>
      </c>
      <c r="Y271" s="27">
        <f t="shared" si="92"/>
        <v>19427.808431646088</v>
      </c>
      <c r="Z271" s="52">
        <f t="shared" si="88"/>
        <v>2573659.0335779693</v>
      </c>
    </row>
    <row r="272" spans="14:26" ht="12" customHeight="1" x14ac:dyDescent="0.35">
      <c r="N272"/>
      <c r="O272"/>
      <c r="P272"/>
      <c r="Q272"/>
      <c r="R272"/>
      <c r="S272"/>
      <c r="T272" s="234">
        <f t="shared" si="89"/>
        <v>22</v>
      </c>
      <c r="U272" s="138">
        <v>263</v>
      </c>
      <c r="V272" s="139">
        <f t="shared" si="87"/>
        <v>263</v>
      </c>
      <c r="W272" s="27">
        <f t="shared" si="90"/>
        <v>2573659.0335779693</v>
      </c>
      <c r="X272" s="27">
        <f t="shared" si="91"/>
        <v>15013.011029204801</v>
      </c>
      <c r="Y272" s="27">
        <f t="shared" si="92"/>
        <v>19541.137314164025</v>
      </c>
      <c r="Z272" s="52">
        <f t="shared" si="88"/>
        <v>2554117.8962638052</v>
      </c>
    </row>
    <row r="273" spans="14:26" ht="12" customHeight="1" x14ac:dyDescent="0.35">
      <c r="N273"/>
      <c r="O273"/>
      <c r="P273"/>
      <c r="Q273"/>
      <c r="R273"/>
      <c r="S273"/>
      <c r="T273" s="234">
        <f t="shared" si="89"/>
        <v>22</v>
      </c>
      <c r="U273" s="138">
        <v>264</v>
      </c>
      <c r="V273" s="139">
        <f t="shared" si="87"/>
        <v>264</v>
      </c>
      <c r="W273" s="27">
        <f t="shared" si="90"/>
        <v>2554117.8962638052</v>
      </c>
      <c r="X273" s="27">
        <f t="shared" si="91"/>
        <v>14899.02106153885</v>
      </c>
      <c r="Y273" s="27">
        <f t="shared" si="92"/>
        <v>19655.127281829977</v>
      </c>
      <c r="Z273" s="52">
        <f t="shared" si="88"/>
        <v>2534462.768981975</v>
      </c>
    </row>
    <row r="274" spans="14:26" ht="12" customHeight="1" x14ac:dyDescent="0.35">
      <c r="N274"/>
      <c r="O274"/>
      <c r="P274"/>
      <c r="Q274"/>
      <c r="R274"/>
      <c r="S274"/>
      <c r="T274" s="234">
        <f t="shared" si="89"/>
        <v>23</v>
      </c>
      <c r="U274" s="138">
        <v>265</v>
      </c>
      <c r="V274" s="139">
        <f t="shared" si="87"/>
        <v>265</v>
      </c>
      <c r="W274" s="27">
        <f t="shared" si="90"/>
        <v>2534462.768981975</v>
      </c>
      <c r="X274" s="27">
        <f t="shared" si="91"/>
        <v>14784.366152394839</v>
      </c>
      <c r="Y274" s="27">
        <f t="shared" si="92"/>
        <v>19769.782190973987</v>
      </c>
      <c r="Z274" s="52">
        <f t="shared" si="88"/>
        <v>2514692.9867910012</v>
      </c>
    </row>
    <row r="275" spans="14:26" ht="12" customHeight="1" x14ac:dyDescent="0.35">
      <c r="N275"/>
      <c r="O275"/>
      <c r="P275"/>
      <c r="Q275"/>
      <c r="R275"/>
      <c r="S275"/>
      <c r="T275" s="234">
        <f t="shared" si="89"/>
        <v>23</v>
      </c>
      <c r="U275" s="138">
        <v>266</v>
      </c>
      <c r="V275" s="139">
        <f t="shared" si="87"/>
        <v>266</v>
      </c>
      <c r="W275" s="27">
        <f t="shared" si="90"/>
        <v>2514692.9867910012</v>
      </c>
      <c r="X275" s="27">
        <f t="shared" si="91"/>
        <v>14669.042422947492</v>
      </c>
      <c r="Y275" s="27">
        <f t="shared" si="92"/>
        <v>19885.105920421334</v>
      </c>
      <c r="Z275" s="52">
        <f t="shared" si="88"/>
        <v>2494807.8808705797</v>
      </c>
    </row>
    <row r="276" spans="14:26" ht="12" customHeight="1" x14ac:dyDescent="0.35">
      <c r="N276"/>
      <c r="O276"/>
      <c r="P276"/>
      <c r="Q276"/>
      <c r="R276"/>
      <c r="S276"/>
      <c r="T276" s="234">
        <f t="shared" si="89"/>
        <v>23</v>
      </c>
      <c r="U276" s="138">
        <v>267</v>
      </c>
      <c r="V276" s="139">
        <f t="shared" si="87"/>
        <v>267</v>
      </c>
      <c r="W276" s="27">
        <f t="shared" si="90"/>
        <v>2494807.8808705797</v>
      </c>
      <c r="X276" s="27">
        <f t="shared" si="91"/>
        <v>14553.045971745029</v>
      </c>
      <c r="Y276" s="27">
        <f t="shared" si="92"/>
        <v>20001.102371623798</v>
      </c>
      <c r="Z276" s="52">
        <f t="shared" si="88"/>
        <v>2474806.778498956</v>
      </c>
    </row>
    <row r="277" spans="14:26" ht="12" customHeight="1" x14ac:dyDescent="0.35">
      <c r="N277"/>
      <c r="O277"/>
      <c r="P277"/>
      <c r="Q277"/>
      <c r="R277"/>
      <c r="S277"/>
      <c r="T277" s="234">
        <f t="shared" si="89"/>
        <v>23</v>
      </c>
      <c r="U277" s="138">
        <v>268</v>
      </c>
      <c r="V277" s="139">
        <f t="shared" si="87"/>
        <v>268</v>
      </c>
      <c r="W277" s="27">
        <f t="shared" si="90"/>
        <v>2474806.778498956</v>
      </c>
      <c r="X277" s="27">
        <f t="shared" si="91"/>
        <v>14436.372874577224</v>
      </c>
      <c r="Y277" s="27">
        <f t="shared" si="92"/>
        <v>20117.775468791602</v>
      </c>
      <c r="Z277" s="52">
        <f t="shared" si="88"/>
        <v>2454689.0030301642</v>
      </c>
    </row>
    <row r="278" spans="14:26" ht="12" customHeight="1" x14ac:dyDescent="0.35">
      <c r="N278"/>
      <c r="O278"/>
      <c r="P278"/>
      <c r="Q278"/>
      <c r="R278"/>
      <c r="S278"/>
      <c r="T278" s="234">
        <f t="shared" si="89"/>
        <v>23</v>
      </c>
      <c r="U278" s="138">
        <v>269</v>
      </c>
      <c r="V278" s="139">
        <f t="shared" si="87"/>
        <v>269</v>
      </c>
      <c r="W278" s="27">
        <f t="shared" si="90"/>
        <v>2454689.0030301642</v>
      </c>
      <c r="X278" s="27">
        <f t="shared" si="91"/>
        <v>14319.019184342611</v>
      </c>
      <c r="Y278" s="27">
        <f t="shared" si="92"/>
        <v>20235.129159026215</v>
      </c>
      <c r="Z278" s="52">
        <f t="shared" si="88"/>
        <v>2434453.8738711379</v>
      </c>
    </row>
    <row r="279" spans="14:26" ht="12" customHeight="1" x14ac:dyDescent="0.35">
      <c r="N279"/>
      <c r="O279"/>
      <c r="P279"/>
      <c r="Q279"/>
      <c r="R279"/>
      <c r="S279"/>
      <c r="T279" s="234">
        <f t="shared" si="89"/>
        <v>23</v>
      </c>
      <c r="U279" s="138">
        <v>270</v>
      </c>
      <c r="V279" s="139">
        <f t="shared" si="87"/>
        <v>270</v>
      </c>
      <c r="W279" s="27">
        <f t="shared" si="90"/>
        <v>2434453.8738711379</v>
      </c>
      <c r="X279" s="27">
        <f t="shared" si="91"/>
        <v>14200.980930914957</v>
      </c>
      <c r="Y279" s="27">
        <f t="shared" si="92"/>
        <v>20353.167412453869</v>
      </c>
      <c r="Z279" s="52">
        <f t="shared" si="88"/>
        <v>2414100.7064586841</v>
      </c>
    </row>
    <row r="280" spans="14:26" ht="12" customHeight="1" x14ac:dyDescent="0.35">
      <c r="N280"/>
      <c r="O280"/>
      <c r="P280"/>
      <c r="Q280"/>
      <c r="R280"/>
      <c r="S280"/>
      <c r="T280" s="234">
        <f t="shared" si="89"/>
        <v>23</v>
      </c>
      <c r="U280" s="138">
        <v>271</v>
      </c>
      <c r="V280" s="139">
        <f t="shared" si="87"/>
        <v>271</v>
      </c>
      <c r="W280" s="27">
        <f t="shared" si="90"/>
        <v>2414100.7064586841</v>
      </c>
      <c r="X280" s="27">
        <f t="shared" si="91"/>
        <v>14082.254121008977</v>
      </c>
      <c r="Y280" s="27">
        <f t="shared" si="92"/>
        <v>20471.89422235985</v>
      </c>
      <c r="Z280" s="52">
        <f t="shared" si="88"/>
        <v>2393628.8122363244</v>
      </c>
    </row>
    <row r="281" spans="14:26" ht="12" customHeight="1" x14ac:dyDescent="0.35">
      <c r="N281"/>
      <c r="O281"/>
      <c r="P281"/>
      <c r="Q281"/>
      <c r="R281"/>
      <c r="S281"/>
      <c r="T281" s="234">
        <f t="shared" si="89"/>
        <v>23</v>
      </c>
      <c r="U281" s="138">
        <v>272</v>
      </c>
      <c r="V281" s="139">
        <f t="shared" si="87"/>
        <v>272</v>
      </c>
      <c r="W281" s="27">
        <f t="shared" si="90"/>
        <v>2393628.8122363244</v>
      </c>
      <c r="X281" s="27">
        <f t="shared" si="91"/>
        <v>13962.834738045211</v>
      </c>
      <c r="Y281" s="27">
        <f t="shared" si="92"/>
        <v>20591.313605323616</v>
      </c>
      <c r="Z281" s="52">
        <f t="shared" si="88"/>
        <v>2373037.498631001</v>
      </c>
    </row>
    <row r="282" spans="14:26" ht="12" customHeight="1" x14ac:dyDescent="0.35">
      <c r="N282"/>
      <c r="O282"/>
      <c r="P282"/>
      <c r="Q282"/>
      <c r="R282"/>
      <c r="S282"/>
      <c r="T282" s="234">
        <f t="shared" si="89"/>
        <v>23</v>
      </c>
      <c r="U282" s="138">
        <v>273</v>
      </c>
      <c r="V282" s="139">
        <f t="shared" si="87"/>
        <v>273</v>
      </c>
      <c r="W282" s="27">
        <f t="shared" si="90"/>
        <v>2373037.498631001</v>
      </c>
      <c r="X282" s="27">
        <f t="shared" si="91"/>
        <v>13842.718742014153</v>
      </c>
      <c r="Y282" s="27">
        <f t="shared" si="92"/>
        <v>20711.429601354674</v>
      </c>
      <c r="Z282" s="52">
        <f t="shared" si="88"/>
        <v>2352326.0690296465</v>
      </c>
    </row>
    <row r="283" spans="14:26" ht="12" customHeight="1" x14ac:dyDescent="0.35">
      <c r="N283"/>
      <c r="O283"/>
      <c r="P283"/>
      <c r="Q283"/>
      <c r="R283"/>
      <c r="S283"/>
      <c r="T283" s="234">
        <f t="shared" si="89"/>
        <v>23</v>
      </c>
      <c r="U283" s="138">
        <v>274</v>
      </c>
      <c r="V283" s="139">
        <f t="shared" si="87"/>
        <v>274</v>
      </c>
      <c r="W283" s="27">
        <f t="shared" si="90"/>
        <v>2352326.0690296465</v>
      </c>
      <c r="X283" s="27">
        <f t="shared" si="91"/>
        <v>13721.902069339587</v>
      </c>
      <c r="Y283" s="27">
        <f t="shared" si="92"/>
        <v>20832.246274029239</v>
      </c>
      <c r="Z283" s="52">
        <f t="shared" si="88"/>
        <v>2331493.8227556171</v>
      </c>
    </row>
    <row r="284" spans="14:26" ht="12" customHeight="1" x14ac:dyDescent="0.35">
      <c r="N284"/>
      <c r="O284"/>
      <c r="P284"/>
      <c r="Q284"/>
      <c r="R284"/>
      <c r="S284"/>
      <c r="T284" s="234">
        <f t="shared" si="89"/>
        <v>23</v>
      </c>
      <c r="U284" s="138">
        <v>275</v>
      </c>
      <c r="V284" s="139">
        <f t="shared" si="87"/>
        <v>275</v>
      </c>
      <c r="W284" s="27">
        <f t="shared" si="90"/>
        <v>2331493.8227556171</v>
      </c>
      <c r="X284" s="27">
        <f t="shared" si="91"/>
        <v>13600.380632741082</v>
      </c>
      <c r="Y284" s="27">
        <f t="shared" si="92"/>
        <v>20953.767710627744</v>
      </c>
      <c r="Z284" s="52">
        <f t="shared" si="88"/>
        <v>2310540.0550449896</v>
      </c>
    </row>
    <row r="285" spans="14:26" ht="12" customHeight="1" x14ac:dyDescent="0.35">
      <c r="N285"/>
      <c r="O285"/>
      <c r="P285"/>
      <c r="Q285"/>
      <c r="R285"/>
      <c r="S285"/>
      <c r="T285" s="234">
        <f t="shared" si="89"/>
        <v>23</v>
      </c>
      <c r="U285" s="138">
        <v>276</v>
      </c>
      <c r="V285" s="139">
        <f t="shared" si="87"/>
        <v>276</v>
      </c>
      <c r="W285" s="27">
        <f t="shared" si="90"/>
        <v>2310540.0550449896</v>
      </c>
      <c r="X285" s="27">
        <f t="shared" si="91"/>
        <v>13478.150321095756</v>
      </c>
      <c r="Y285" s="27">
        <f t="shared" si="92"/>
        <v>21075.99802227307</v>
      </c>
      <c r="Z285" s="52">
        <f t="shared" si="88"/>
        <v>2289464.0570227164</v>
      </c>
    </row>
    <row r="286" spans="14:26" ht="12" customHeight="1" x14ac:dyDescent="0.35">
      <c r="N286"/>
      <c r="O286"/>
      <c r="P286"/>
      <c r="Q286"/>
      <c r="R286"/>
      <c r="S286"/>
      <c r="T286" s="234">
        <f t="shared" si="89"/>
        <v>24</v>
      </c>
      <c r="U286" s="138">
        <v>277</v>
      </c>
      <c r="V286" s="139">
        <f t="shared" si="87"/>
        <v>277</v>
      </c>
      <c r="W286" s="27">
        <f t="shared" si="90"/>
        <v>2289464.0570227164</v>
      </c>
      <c r="X286" s="27">
        <f t="shared" si="91"/>
        <v>13355.20699929916</v>
      </c>
      <c r="Y286" s="27">
        <f t="shared" si="92"/>
        <v>21198.941344069666</v>
      </c>
      <c r="Z286" s="52">
        <f t="shared" si="88"/>
        <v>2268265.1156786466</v>
      </c>
    </row>
    <row r="287" spans="14:26" ht="12" customHeight="1" x14ac:dyDescent="0.35">
      <c r="N287"/>
      <c r="O287"/>
      <c r="P287"/>
      <c r="Q287"/>
      <c r="R287"/>
      <c r="S287"/>
      <c r="T287" s="234">
        <f t="shared" si="89"/>
        <v>24</v>
      </c>
      <c r="U287" s="138">
        <v>278</v>
      </c>
      <c r="V287" s="139">
        <f t="shared" si="87"/>
        <v>278</v>
      </c>
      <c r="W287" s="27">
        <f t="shared" si="90"/>
        <v>2268265.1156786466</v>
      </c>
      <c r="X287" s="27">
        <f t="shared" si="91"/>
        <v>13231.546508125422</v>
      </c>
      <c r="Y287" s="27">
        <f t="shared" si="92"/>
        <v>21322.601835243404</v>
      </c>
      <c r="Z287" s="52">
        <f t="shared" si="88"/>
        <v>2246942.5138434032</v>
      </c>
    </row>
    <row r="288" spans="14:26" ht="12" customHeight="1" x14ac:dyDescent="0.35">
      <c r="N288"/>
      <c r="O288"/>
      <c r="P288"/>
      <c r="Q288"/>
      <c r="R288"/>
      <c r="S288"/>
      <c r="T288" s="234">
        <f t="shared" si="89"/>
        <v>24</v>
      </c>
      <c r="U288" s="138">
        <v>279</v>
      </c>
      <c r="V288" s="139">
        <f t="shared" si="87"/>
        <v>279</v>
      </c>
      <c r="W288" s="27">
        <f t="shared" si="90"/>
        <v>2246942.5138434032</v>
      </c>
      <c r="X288" s="27">
        <f t="shared" si="91"/>
        <v>13107.1646640865</v>
      </c>
      <c r="Y288" s="27">
        <f t="shared" si="92"/>
        <v>21446.983679282326</v>
      </c>
      <c r="Z288" s="52">
        <f t="shared" si="88"/>
        <v>2225495.5301641207</v>
      </c>
    </row>
    <row r="289" spans="14:26" ht="12" customHeight="1" x14ac:dyDescent="0.35">
      <c r="N289"/>
      <c r="O289"/>
      <c r="P289"/>
      <c r="Q289"/>
      <c r="R289"/>
      <c r="S289"/>
      <c r="T289" s="234">
        <f t="shared" si="89"/>
        <v>24</v>
      </c>
      <c r="U289" s="138">
        <v>280</v>
      </c>
      <c r="V289" s="139">
        <f t="shared" si="87"/>
        <v>280</v>
      </c>
      <c r="W289" s="27">
        <f t="shared" si="90"/>
        <v>2225495.5301641207</v>
      </c>
      <c r="X289" s="27">
        <f t="shared" si="91"/>
        <v>12982.057259290686</v>
      </c>
      <c r="Y289" s="27">
        <f t="shared" si="92"/>
        <v>21572.09108407814</v>
      </c>
      <c r="Z289" s="52">
        <f t="shared" si="88"/>
        <v>2203923.4390800428</v>
      </c>
    </row>
    <row r="290" spans="14:26" ht="12" customHeight="1" x14ac:dyDescent="0.35">
      <c r="N290"/>
      <c r="O290"/>
      <c r="P290"/>
      <c r="Q290"/>
      <c r="R290"/>
      <c r="S290"/>
      <c r="T290" s="234">
        <f t="shared" si="89"/>
        <v>24</v>
      </c>
      <c r="U290" s="138">
        <v>281</v>
      </c>
      <c r="V290" s="139">
        <f t="shared" si="87"/>
        <v>281</v>
      </c>
      <c r="W290" s="27">
        <f t="shared" si="90"/>
        <v>2203923.4390800428</v>
      </c>
      <c r="X290" s="27">
        <f t="shared" si="91"/>
        <v>12856.220061300235</v>
      </c>
      <c r="Y290" s="27">
        <f t="shared" si="92"/>
        <v>21697.928282068591</v>
      </c>
      <c r="Z290" s="52">
        <f t="shared" si="88"/>
        <v>2182225.5107979742</v>
      </c>
    </row>
    <row r="291" spans="14:26" ht="12" customHeight="1" x14ac:dyDescent="0.35">
      <c r="N291"/>
      <c r="O291"/>
      <c r="P291"/>
      <c r="Q291"/>
      <c r="R291"/>
      <c r="S291"/>
      <c r="T291" s="234">
        <f t="shared" si="89"/>
        <v>24</v>
      </c>
      <c r="U291" s="138">
        <v>282</v>
      </c>
      <c r="V291" s="139">
        <f t="shared" si="87"/>
        <v>282</v>
      </c>
      <c r="W291" s="27">
        <f t="shared" si="90"/>
        <v>2182225.5107979742</v>
      </c>
      <c r="X291" s="27">
        <f t="shared" si="91"/>
        <v>12729.648812988165</v>
      </c>
      <c r="Y291" s="27">
        <f t="shared" si="92"/>
        <v>21824.499530380661</v>
      </c>
      <c r="Z291" s="52">
        <f t="shared" si="88"/>
        <v>2160401.0112675936</v>
      </c>
    </row>
    <row r="292" spans="14:26" ht="12" customHeight="1" x14ac:dyDescent="0.35">
      <c r="N292"/>
      <c r="O292"/>
      <c r="P292"/>
      <c r="Q292"/>
      <c r="R292"/>
      <c r="S292"/>
      <c r="T292" s="234">
        <f t="shared" si="89"/>
        <v>24</v>
      </c>
      <c r="U292" s="138">
        <v>283</v>
      </c>
      <c r="V292" s="139">
        <f t="shared" si="87"/>
        <v>283</v>
      </c>
      <c r="W292" s="27">
        <f t="shared" si="90"/>
        <v>2160401.0112675936</v>
      </c>
      <c r="X292" s="27">
        <f t="shared" si="91"/>
        <v>12602.339232394279</v>
      </c>
      <c r="Y292" s="27">
        <f t="shared" si="92"/>
        <v>21951.809110974547</v>
      </c>
      <c r="Z292" s="52">
        <f t="shared" si="88"/>
        <v>2138449.2021566192</v>
      </c>
    </row>
    <row r="293" spans="14:26" ht="12" customHeight="1" x14ac:dyDescent="0.35">
      <c r="N293"/>
      <c r="O293"/>
      <c r="P293"/>
      <c r="Q293"/>
      <c r="R293"/>
      <c r="S293"/>
      <c r="T293" s="234">
        <f t="shared" si="89"/>
        <v>24</v>
      </c>
      <c r="U293" s="138">
        <v>284</v>
      </c>
      <c r="V293" s="139">
        <f t="shared" si="87"/>
        <v>284</v>
      </c>
      <c r="W293" s="27">
        <f t="shared" si="90"/>
        <v>2138449.2021566192</v>
      </c>
      <c r="X293" s="27">
        <f t="shared" si="91"/>
        <v>12474.287012580258</v>
      </c>
      <c r="Y293" s="27">
        <f t="shared" si="92"/>
        <v>22079.861330788568</v>
      </c>
      <c r="Z293" s="52">
        <f t="shared" si="88"/>
        <v>2116369.3408258306</v>
      </c>
    </row>
    <row r="294" spans="14:26" ht="12" customHeight="1" x14ac:dyDescent="0.35">
      <c r="N294"/>
      <c r="O294"/>
      <c r="P294"/>
      <c r="Q294"/>
      <c r="R294"/>
      <c r="S294"/>
      <c r="T294" s="234">
        <f t="shared" si="89"/>
        <v>24</v>
      </c>
      <c r="U294" s="138">
        <v>285</v>
      </c>
      <c r="V294" s="139">
        <f t="shared" si="87"/>
        <v>285</v>
      </c>
      <c r="W294" s="27">
        <f t="shared" si="90"/>
        <v>2116369.3408258306</v>
      </c>
      <c r="X294" s="27">
        <f t="shared" si="91"/>
        <v>12345.487821483992</v>
      </c>
      <c r="Y294" s="27">
        <f t="shared" si="92"/>
        <v>22208.660521884834</v>
      </c>
      <c r="Z294" s="52">
        <f t="shared" si="88"/>
        <v>2094160.6803039457</v>
      </c>
    </row>
    <row r="295" spans="14:26" ht="12" customHeight="1" x14ac:dyDescent="0.35">
      <c r="N295"/>
      <c r="O295"/>
      <c r="P295"/>
      <c r="Q295"/>
      <c r="R295"/>
      <c r="S295"/>
      <c r="T295" s="234">
        <f t="shared" si="89"/>
        <v>24</v>
      </c>
      <c r="U295" s="138">
        <v>286</v>
      </c>
      <c r="V295" s="139">
        <f t="shared" si="87"/>
        <v>286</v>
      </c>
      <c r="W295" s="27">
        <f t="shared" si="90"/>
        <v>2094160.6803039457</v>
      </c>
      <c r="X295" s="27">
        <f t="shared" si="91"/>
        <v>12215.937301772999</v>
      </c>
      <c r="Y295" s="27">
        <f t="shared" si="92"/>
        <v>22338.211041595827</v>
      </c>
      <c r="Z295" s="52">
        <f t="shared" si="88"/>
        <v>2071822.4692623499</v>
      </c>
    </row>
    <row r="296" spans="14:26" ht="12" customHeight="1" x14ac:dyDescent="0.35">
      <c r="N296"/>
      <c r="O296"/>
      <c r="P296"/>
      <c r="Q296"/>
      <c r="R296"/>
      <c r="S296"/>
      <c r="T296" s="234">
        <f t="shared" si="89"/>
        <v>24</v>
      </c>
      <c r="U296" s="138">
        <v>287</v>
      </c>
      <c r="V296" s="139">
        <f t="shared" si="87"/>
        <v>287</v>
      </c>
      <c r="W296" s="27">
        <f t="shared" si="90"/>
        <v>2071822.4692623499</v>
      </c>
      <c r="X296" s="27">
        <f t="shared" si="91"/>
        <v>12085.631070697022</v>
      </c>
      <c r="Y296" s="27">
        <f t="shared" si="92"/>
        <v>22468.517272671805</v>
      </c>
      <c r="Z296" s="52">
        <f t="shared" si="88"/>
        <v>2049353.951989678</v>
      </c>
    </row>
    <row r="297" spans="14:26" ht="12" customHeight="1" x14ac:dyDescent="0.35">
      <c r="N297"/>
      <c r="O297"/>
      <c r="P297"/>
      <c r="Q297"/>
      <c r="R297"/>
      <c r="S297"/>
      <c r="T297" s="234">
        <f t="shared" si="89"/>
        <v>24</v>
      </c>
      <c r="U297" s="138">
        <v>288</v>
      </c>
      <c r="V297" s="139">
        <f t="shared" si="87"/>
        <v>288</v>
      </c>
      <c r="W297" s="27">
        <f t="shared" si="90"/>
        <v>2049353.951989678</v>
      </c>
      <c r="X297" s="27">
        <f t="shared" si="91"/>
        <v>11954.564719939772</v>
      </c>
      <c r="Y297" s="27">
        <f t="shared" si="92"/>
        <v>22599.583623429055</v>
      </c>
      <c r="Z297" s="52">
        <f t="shared" si="88"/>
        <v>2026754.3683662489</v>
      </c>
    </row>
    <row r="298" spans="14:26" ht="12" customHeight="1" x14ac:dyDescent="0.35">
      <c r="N298"/>
      <c r="O298"/>
      <c r="P298"/>
      <c r="Q298"/>
      <c r="R298"/>
      <c r="S298"/>
      <c r="T298" s="234">
        <f t="shared" si="89"/>
        <v>25</v>
      </c>
      <c r="U298" s="138">
        <v>289</v>
      </c>
      <c r="V298" s="139">
        <f t="shared" si="87"/>
        <v>289</v>
      </c>
      <c r="W298" s="27">
        <f t="shared" si="90"/>
        <v>2026754.3683662489</v>
      </c>
      <c r="X298" s="27">
        <f t="shared" si="91"/>
        <v>11822.733815469768</v>
      </c>
      <c r="Y298" s="27">
        <f t="shared" si="92"/>
        <v>22731.414527899058</v>
      </c>
      <c r="Z298" s="52">
        <f t="shared" si="88"/>
        <v>2004022.9538383498</v>
      </c>
    </row>
    <row r="299" spans="14:26" ht="12" customHeight="1" x14ac:dyDescent="0.35">
      <c r="N299"/>
      <c r="O299"/>
      <c r="P299"/>
      <c r="Q299"/>
      <c r="R299"/>
      <c r="S299"/>
      <c r="T299" s="234">
        <f t="shared" si="89"/>
        <v>25</v>
      </c>
      <c r="U299" s="138">
        <v>290</v>
      </c>
      <c r="V299" s="139">
        <f t="shared" si="87"/>
        <v>290</v>
      </c>
      <c r="W299" s="27">
        <f t="shared" si="90"/>
        <v>2004022.9538383498</v>
      </c>
      <c r="X299" s="27">
        <f t="shared" si="91"/>
        <v>11690.133897390358</v>
      </c>
      <c r="Y299" s="27">
        <f t="shared" si="92"/>
        <v>22864.014445978468</v>
      </c>
      <c r="Z299" s="52">
        <f t="shared" si="88"/>
        <v>1981158.9393923713</v>
      </c>
    </row>
    <row r="300" spans="14:26" ht="12" customHeight="1" x14ac:dyDescent="0.35">
      <c r="N300"/>
      <c r="O300"/>
      <c r="P300"/>
      <c r="Q300"/>
      <c r="R300"/>
      <c r="S300"/>
      <c r="T300" s="234">
        <f t="shared" si="89"/>
        <v>25</v>
      </c>
      <c r="U300" s="138">
        <v>291</v>
      </c>
      <c r="V300" s="139">
        <f t="shared" si="87"/>
        <v>291</v>
      </c>
      <c r="W300" s="27">
        <f t="shared" si="90"/>
        <v>1981158.9393923713</v>
      </c>
      <c r="X300" s="27">
        <f t="shared" si="91"/>
        <v>11556.760479788816</v>
      </c>
      <c r="Y300" s="27">
        <f t="shared" si="92"/>
        <v>22997.38786358001</v>
      </c>
      <c r="Z300" s="52">
        <f t="shared" si="88"/>
        <v>1958161.5515287914</v>
      </c>
    </row>
    <row r="301" spans="14:26" ht="12" customHeight="1" x14ac:dyDescent="0.35">
      <c r="N301"/>
      <c r="O301"/>
      <c r="P301"/>
      <c r="Q301"/>
      <c r="R301"/>
      <c r="S301"/>
      <c r="T301" s="234">
        <f t="shared" si="89"/>
        <v>25</v>
      </c>
      <c r="U301" s="138">
        <v>292</v>
      </c>
      <c r="V301" s="139">
        <f t="shared" si="87"/>
        <v>292</v>
      </c>
      <c r="W301" s="27">
        <f t="shared" si="90"/>
        <v>1958161.5515287914</v>
      </c>
      <c r="X301" s="27">
        <f t="shared" si="91"/>
        <v>11422.6090505846</v>
      </c>
      <c r="Y301" s="27">
        <f t="shared" si="92"/>
        <v>23131.539292784226</v>
      </c>
      <c r="Z301" s="52">
        <f t="shared" si="88"/>
        <v>1935030.0122360073</v>
      </c>
    </row>
    <row r="302" spans="14:26" ht="12" customHeight="1" x14ac:dyDescent="0.35">
      <c r="N302"/>
      <c r="O302"/>
      <c r="P302"/>
      <c r="Q302"/>
      <c r="R302"/>
      <c r="S302"/>
      <c r="T302" s="234">
        <f t="shared" si="89"/>
        <v>25</v>
      </c>
      <c r="U302" s="138">
        <v>293</v>
      </c>
      <c r="V302" s="139">
        <f t="shared" si="87"/>
        <v>293</v>
      </c>
      <c r="W302" s="27">
        <f t="shared" si="90"/>
        <v>1935030.0122360073</v>
      </c>
      <c r="X302" s="27">
        <f t="shared" si="91"/>
        <v>11287.675071376692</v>
      </c>
      <c r="Y302" s="27">
        <f t="shared" si="92"/>
        <v>23266.473271992134</v>
      </c>
      <c r="Z302" s="52">
        <f t="shared" si="88"/>
        <v>1911763.5389640152</v>
      </c>
    </row>
    <row r="303" spans="14:26" ht="12" customHeight="1" x14ac:dyDescent="0.35">
      <c r="N303"/>
      <c r="O303"/>
      <c r="P303"/>
      <c r="Q303"/>
      <c r="R303"/>
      <c r="S303"/>
      <c r="T303" s="234">
        <f t="shared" si="89"/>
        <v>25</v>
      </c>
      <c r="U303" s="138">
        <v>294</v>
      </c>
      <c r="V303" s="139">
        <f t="shared" si="87"/>
        <v>294</v>
      </c>
      <c r="W303" s="27">
        <f t="shared" si="90"/>
        <v>1911763.5389640152</v>
      </c>
      <c r="X303" s="27">
        <f t="shared" si="91"/>
        <v>11151.953977290072</v>
      </c>
      <c r="Y303" s="27">
        <f t="shared" si="92"/>
        <v>23402.194366078755</v>
      </c>
      <c r="Z303" s="52">
        <f t="shared" si="88"/>
        <v>1888361.3445979364</v>
      </c>
    </row>
    <row r="304" spans="14:26" ht="12" customHeight="1" x14ac:dyDescent="0.35">
      <c r="N304"/>
      <c r="O304"/>
      <c r="P304"/>
      <c r="Q304"/>
      <c r="R304"/>
      <c r="S304"/>
      <c r="T304" s="234">
        <f t="shared" si="89"/>
        <v>25</v>
      </c>
      <c r="U304" s="138">
        <v>295</v>
      </c>
      <c r="V304" s="139">
        <f t="shared" si="87"/>
        <v>295</v>
      </c>
      <c r="W304" s="27">
        <f t="shared" si="90"/>
        <v>1888361.3445979364</v>
      </c>
      <c r="X304" s="27">
        <f t="shared" si="91"/>
        <v>11015.441176821278</v>
      </c>
      <c r="Y304" s="27">
        <f t="shared" si="92"/>
        <v>23538.707166547549</v>
      </c>
      <c r="Z304" s="52">
        <f t="shared" si="88"/>
        <v>1864822.6374313887</v>
      </c>
    </row>
    <row r="305" spans="14:26" ht="12" customHeight="1" x14ac:dyDescent="0.35">
      <c r="N305"/>
      <c r="O305"/>
      <c r="P305"/>
      <c r="Q305"/>
      <c r="R305"/>
      <c r="S305"/>
      <c r="T305" s="234">
        <f t="shared" si="89"/>
        <v>25</v>
      </c>
      <c r="U305" s="138">
        <v>296</v>
      </c>
      <c r="V305" s="139">
        <f t="shared" si="87"/>
        <v>296</v>
      </c>
      <c r="W305" s="27">
        <f t="shared" si="90"/>
        <v>1864822.6374313887</v>
      </c>
      <c r="X305" s="27">
        <f t="shared" si="91"/>
        <v>10878.132051683086</v>
      </c>
      <c r="Y305" s="27">
        <f t="shared" si="92"/>
        <v>23676.016291685741</v>
      </c>
      <c r="Z305" s="52">
        <f t="shared" si="88"/>
        <v>1841146.6211397031</v>
      </c>
    </row>
    <row r="306" spans="14:26" ht="12" customHeight="1" x14ac:dyDescent="0.35">
      <c r="N306"/>
      <c r="O306"/>
      <c r="P306"/>
      <c r="Q306"/>
      <c r="R306"/>
      <c r="S306"/>
      <c r="T306" s="234">
        <f t="shared" si="89"/>
        <v>25</v>
      </c>
      <c r="U306" s="138">
        <v>297</v>
      </c>
      <c r="V306" s="139">
        <f t="shared" si="87"/>
        <v>297</v>
      </c>
      <c r="W306" s="27">
        <f t="shared" si="90"/>
        <v>1841146.6211397031</v>
      </c>
      <c r="X306" s="27">
        <f t="shared" si="91"/>
        <v>10740.021956648252</v>
      </c>
      <c r="Y306" s="27">
        <f t="shared" si="92"/>
        <v>23814.126386720574</v>
      </c>
      <c r="Z306" s="52">
        <f t="shared" si="88"/>
        <v>1817332.4947529824</v>
      </c>
    </row>
    <row r="307" spans="14:26" ht="12" customHeight="1" x14ac:dyDescent="0.35">
      <c r="N307"/>
      <c r="O307"/>
      <c r="P307"/>
      <c r="Q307"/>
      <c r="R307"/>
      <c r="S307"/>
      <c r="T307" s="234">
        <f t="shared" si="89"/>
        <v>25</v>
      </c>
      <c r="U307" s="138">
        <v>298</v>
      </c>
      <c r="V307" s="139">
        <f t="shared" si="87"/>
        <v>298</v>
      </c>
      <c r="W307" s="27">
        <f t="shared" si="90"/>
        <v>1817332.4947529824</v>
      </c>
      <c r="X307" s="27">
        <f t="shared" si="91"/>
        <v>10601.106219392379</v>
      </c>
      <c r="Y307" s="27">
        <f t="shared" si="92"/>
        <v>23953.042123976447</v>
      </c>
      <c r="Z307" s="52">
        <f t="shared" si="88"/>
        <v>1793379.452629006</v>
      </c>
    </row>
    <row r="308" spans="14:26" ht="12" customHeight="1" x14ac:dyDescent="0.35">
      <c r="N308"/>
      <c r="O308"/>
      <c r="P308"/>
      <c r="Q308"/>
      <c r="R308"/>
      <c r="S308"/>
      <c r="T308" s="234">
        <f t="shared" si="89"/>
        <v>25</v>
      </c>
      <c r="U308" s="138">
        <v>299</v>
      </c>
      <c r="V308" s="139">
        <f t="shared" si="87"/>
        <v>299</v>
      </c>
      <c r="W308" s="27">
        <f t="shared" si="90"/>
        <v>1793379.452629006</v>
      </c>
      <c r="X308" s="27">
        <f t="shared" si="91"/>
        <v>10461.380140335848</v>
      </c>
      <c r="Y308" s="27">
        <f t="shared" si="92"/>
        <v>24092.768203032978</v>
      </c>
      <c r="Z308" s="52">
        <f t="shared" si="88"/>
        <v>1769286.6844259731</v>
      </c>
    </row>
    <row r="309" spans="14:26" ht="12" customHeight="1" x14ac:dyDescent="0.35">
      <c r="N309"/>
      <c r="O309"/>
      <c r="P309"/>
      <c r="Q309"/>
      <c r="R309"/>
      <c r="S309"/>
      <c r="T309" s="234">
        <f t="shared" si="89"/>
        <v>25</v>
      </c>
      <c r="U309" s="138">
        <v>300</v>
      </c>
      <c r="V309" s="139">
        <f t="shared" si="87"/>
        <v>300</v>
      </c>
      <c r="W309" s="27">
        <f t="shared" si="90"/>
        <v>1769286.6844259731</v>
      </c>
      <c r="X309" s="27">
        <f t="shared" si="91"/>
        <v>10320.838992484827</v>
      </c>
      <c r="Y309" s="27">
        <f t="shared" si="92"/>
        <v>24233.309350883999</v>
      </c>
      <c r="Z309" s="52">
        <f t="shared" si="88"/>
        <v>1745053.375075089</v>
      </c>
    </row>
    <row r="310" spans="14:26" ht="12" customHeight="1" x14ac:dyDescent="0.35">
      <c r="N310"/>
      <c r="O310"/>
      <c r="P310"/>
      <c r="Q310"/>
      <c r="R310"/>
      <c r="S310"/>
      <c r="T310" s="234">
        <f t="shared" si="89"/>
        <v>26</v>
      </c>
      <c r="U310" s="138">
        <v>301</v>
      </c>
      <c r="V310" s="139">
        <f t="shared" si="87"/>
        <v>301</v>
      </c>
      <c r="W310" s="27">
        <f t="shared" si="90"/>
        <v>1745053.375075089</v>
      </c>
      <c r="X310" s="27">
        <f t="shared" si="91"/>
        <v>10179.478021271334</v>
      </c>
      <c r="Y310" s="27">
        <f t="shared" si="92"/>
        <v>24374.670322097492</v>
      </c>
      <c r="Z310" s="52">
        <f t="shared" si="88"/>
        <v>1720678.7047529914</v>
      </c>
    </row>
    <row r="311" spans="14:26" ht="12" customHeight="1" x14ac:dyDescent="0.35">
      <c r="N311"/>
      <c r="O311"/>
      <c r="P311"/>
      <c r="Q311"/>
      <c r="R311"/>
      <c r="S311"/>
      <c r="T311" s="234">
        <f t="shared" si="89"/>
        <v>26</v>
      </c>
      <c r="U311" s="138">
        <v>302</v>
      </c>
      <c r="V311" s="139">
        <f t="shared" si="87"/>
        <v>302</v>
      </c>
      <c r="W311" s="27">
        <f t="shared" si="90"/>
        <v>1720678.7047529914</v>
      </c>
      <c r="X311" s="27">
        <f t="shared" si="91"/>
        <v>10037.292444392435</v>
      </c>
      <c r="Y311" s="27">
        <f t="shared" si="92"/>
        <v>24516.855898976391</v>
      </c>
      <c r="Z311" s="52">
        <f t="shared" si="88"/>
        <v>1696161.8488540151</v>
      </c>
    </row>
    <row r="312" spans="14:26" ht="12" customHeight="1" x14ac:dyDescent="0.35">
      <c r="N312"/>
      <c r="O312"/>
      <c r="P312"/>
      <c r="Q312"/>
      <c r="R312"/>
      <c r="S312"/>
      <c r="T312" s="234">
        <f t="shared" si="89"/>
        <v>26</v>
      </c>
      <c r="U312" s="138">
        <v>303</v>
      </c>
      <c r="V312" s="139">
        <f t="shared" si="87"/>
        <v>303</v>
      </c>
      <c r="W312" s="27">
        <f t="shared" si="90"/>
        <v>1696161.8488540151</v>
      </c>
      <c r="X312" s="27">
        <f t="shared" si="91"/>
        <v>9894.277451648406</v>
      </c>
      <c r="Y312" s="27">
        <f t="shared" si="92"/>
        <v>24659.87089172042</v>
      </c>
      <c r="Z312" s="52">
        <f t="shared" si="88"/>
        <v>1671501.9779622946</v>
      </c>
    </row>
    <row r="313" spans="14:26" ht="12" customHeight="1" x14ac:dyDescent="0.35">
      <c r="N313"/>
      <c r="O313"/>
      <c r="P313"/>
      <c r="Q313"/>
      <c r="R313"/>
      <c r="S313"/>
      <c r="T313" s="234">
        <f t="shared" si="89"/>
        <v>26</v>
      </c>
      <c r="U313" s="138">
        <v>304</v>
      </c>
      <c r="V313" s="139">
        <f t="shared" si="87"/>
        <v>304</v>
      </c>
      <c r="W313" s="27">
        <f t="shared" si="90"/>
        <v>1671501.9779622946</v>
      </c>
      <c r="X313" s="27">
        <f t="shared" si="91"/>
        <v>9750.428204780037</v>
      </c>
      <c r="Y313" s="27">
        <f t="shared" si="92"/>
        <v>24803.720138588789</v>
      </c>
      <c r="Z313" s="52">
        <f t="shared" si="88"/>
        <v>1646698.2578237059</v>
      </c>
    </row>
    <row r="314" spans="14:26" ht="12" customHeight="1" x14ac:dyDescent="0.35">
      <c r="N314"/>
      <c r="O314"/>
      <c r="P314"/>
      <c r="Q314"/>
      <c r="R314"/>
      <c r="S314"/>
      <c r="T314" s="234">
        <f t="shared" si="89"/>
        <v>26</v>
      </c>
      <c r="U314" s="138">
        <v>305</v>
      </c>
      <c r="V314" s="139">
        <f t="shared" si="87"/>
        <v>305</v>
      </c>
      <c r="W314" s="27">
        <f t="shared" si="90"/>
        <v>1646698.2578237059</v>
      </c>
      <c r="X314" s="27">
        <f t="shared" si="91"/>
        <v>9605.7398373049327</v>
      </c>
      <c r="Y314" s="27">
        <f t="shared" si="92"/>
        <v>24948.408506063894</v>
      </c>
      <c r="Z314" s="52">
        <f t="shared" si="88"/>
        <v>1621749.8493176419</v>
      </c>
    </row>
    <row r="315" spans="14:26" ht="12" customHeight="1" x14ac:dyDescent="0.35">
      <c r="N315"/>
      <c r="O315"/>
      <c r="P315"/>
      <c r="Q315"/>
      <c r="R315"/>
      <c r="S315"/>
      <c r="T315" s="234">
        <f t="shared" si="89"/>
        <v>26</v>
      </c>
      <c r="U315" s="138">
        <v>306</v>
      </c>
      <c r="V315" s="139">
        <f t="shared" si="87"/>
        <v>306</v>
      </c>
      <c r="W315" s="27">
        <f t="shared" si="90"/>
        <v>1621749.8493176419</v>
      </c>
      <c r="X315" s="27">
        <f t="shared" si="91"/>
        <v>9460.2074543528979</v>
      </c>
      <c r="Y315" s="27">
        <f t="shared" si="92"/>
        <v>25093.940889015928</v>
      </c>
      <c r="Z315" s="52">
        <f t="shared" si="88"/>
        <v>1596655.9084286259</v>
      </c>
    </row>
    <row r="316" spans="14:26" ht="12" customHeight="1" x14ac:dyDescent="0.35">
      <c r="N316"/>
      <c r="O316"/>
      <c r="P316"/>
      <c r="Q316"/>
      <c r="R316"/>
      <c r="S316"/>
      <c r="T316" s="234">
        <f t="shared" si="89"/>
        <v>26</v>
      </c>
      <c r="U316" s="138">
        <v>307</v>
      </c>
      <c r="V316" s="139">
        <f t="shared" si="87"/>
        <v>307</v>
      </c>
      <c r="W316" s="27">
        <f t="shared" si="90"/>
        <v>1596655.9084286259</v>
      </c>
      <c r="X316" s="27">
        <f t="shared" si="91"/>
        <v>9313.8261325003004</v>
      </c>
      <c r="Y316" s="27">
        <f t="shared" si="92"/>
        <v>25240.322210868526</v>
      </c>
      <c r="Z316" s="52">
        <f t="shared" si="88"/>
        <v>1571415.5862177573</v>
      </c>
    </row>
    <row r="317" spans="14:26" ht="12" customHeight="1" x14ac:dyDescent="0.35">
      <c r="N317"/>
      <c r="O317"/>
      <c r="P317"/>
      <c r="Q317"/>
      <c r="R317"/>
      <c r="S317"/>
      <c r="T317" s="234">
        <f t="shared" si="89"/>
        <v>26</v>
      </c>
      <c r="U317" s="138">
        <v>308</v>
      </c>
      <c r="V317" s="139">
        <f t="shared" si="87"/>
        <v>308</v>
      </c>
      <c r="W317" s="27">
        <f t="shared" si="90"/>
        <v>1571415.5862177573</v>
      </c>
      <c r="X317" s="27">
        <f t="shared" si="91"/>
        <v>9166.5909196035718</v>
      </c>
      <c r="Y317" s="27">
        <f t="shared" si="92"/>
        <v>25387.557423765254</v>
      </c>
      <c r="Z317" s="52">
        <f t="shared" si="88"/>
        <v>1546028.028793992</v>
      </c>
    </row>
    <row r="318" spans="14:26" ht="12" customHeight="1" x14ac:dyDescent="0.35">
      <c r="N318"/>
      <c r="O318"/>
      <c r="P318"/>
      <c r="Q318"/>
      <c r="R318"/>
      <c r="S318"/>
      <c r="T318" s="234">
        <f t="shared" si="89"/>
        <v>26</v>
      </c>
      <c r="U318" s="138">
        <v>309</v>
      </c>
      <c r="V318" s="139">
        <f t="shared" si="87"/>
        <v>309</v>
      </c>
      <c r="W318" s="27">
        <f t="shared" si="90"/>
        <v>1546028.028793992</v>
      </c>
      <c r="X318" s="27">
        <f t="shared" si="91"/>
        <v>9018.4968346316055</v>
      </c>
      <c r="Y318" s="27">
        <f t="shared" si="92"/>
        <v>25535.651508737221</v>
      </c>
      <c r="Z318" s="52">
        <f t="shared" si="88"/>
        <v>1520492.3772852549</v>
      </c>
    </row>
    <row r="319" spans="14:26" ht="12" customHeight="1" x14ac:dyDescent="0.35">
      <c r="N319"/>
      <c r="O319"/>
      <c r="P319"/>
      <c r="Q319"/>
      <c r="R319"/>
      <c r="S319"/>
      <c r="T319" s="234">
        <f t="shared" si="89"/>
        <v>26</v>
      </c>
      <c r="U319" s="138">
        <v>310</v>
      </c>
      <c r="V319" s="139">
        <f t="shared" si="87"/>
        <v>310</v>
      </c>
      <c r="W319" s="27">
        <f t="shared" si="90"/>
        <v>1520492.3772852549</v>
      </c>
      <c r="X319" s="27">
        <f t="shared" si="91"/>
        <v>8869.5388674973037</v>
      </c>
      <c r="Y319" s="27">
        <f t="shared" si="92"/>
        <v>25684.609475871523</v>
      </c>
      <c r="Z319" s="52">
        <f t="shared" si="88"/>
        <v>1494807.7678093833</v>
      </c>
    </row>
    <row r="320" spans="14:26" ht="12" customHeight="1" x14ac:dyDescent="0.35">
      <c r="N320"/>
      <c r="O320"/>
      <c r="P320"/>
      <c r="Q320"/>
      <c r="R320"/>
      <c r="S320"/>
      <c r="T320" s="234">
        <f t="shared" si="89"/>
        <v>26</v>
      </c>
      <c r="U320" s="138">
        <v>311</v>
      </c>
      <c r="V320" s="139">
        <f t="shared" si="87"/>
        <v>311</v>
      </c>
      <c r="W320" s="27">
        <f t="shared" si="90"/>
        <v>1494807.7678093833</v>
      </c>
      <c r="X320" s="27">
        <f t="shared" si="91"/>
        <v>8719.7119788880518</v>
      </c>
      <c r="Y320" s="27">
        <f t="shared" si="92"/>
        <v>25834.436364480775</v>
      </c>
      <c r="Z320" s="52">
        <f t="shared" si="88"/>
        <v>1468973.3314449026</v>
      </c>
    </row>
    <row r="321" spans="14:26" ht="12" customHeight="1" x14ac:dyDescent="0.35">
      <c r="N321"/>
      <c r="O321"/>
      <c r="P321"/>
      <c r="Q321"/>
      <c r="R321"/>
      <c r="S321"/>
      <c r="T321" s="234">
        <f t="shared" si="89"/>
        <v>26</v>
      </c>
      <c r="U321" s="138">
        <v>312</v>
      </c>
      <c r="V321" s="139">
        <f t="shared" si="87"/>
        <v>312</v>
      </c>
      <c r="W321" s="27">
        <f t="shared" si="90"/>
        <v>1468973.3314449026</v>
      </c>
      <c r="X321" s="27">
        <f t="shared" si="91"/>
        <v>8569.0111000952493</v>
      </c>
      <c r="Y321" s="27">
        <f t="shared" si="92"/>
        <v>25985.137243273577</v>
      </c>
      <c r="Z321" s="52">
        <f t="shared" si="88"/>
        <v>1442988.1942016289</v>
      </c>
    </row>
    <row r="322" spans="14:26" ht="12" customHeight="1" x14ac:dyDescent="0.35">
      <c r="N322"/>
      <c r="O322"/>
      <c r="P322"/>
      <c r="Q322"/>
      <c r="R322"/>
      <c r="S322"/>
      <c r="T322" s="234">
        <f t="shared" si="89"/>
        <v>27</v>
      </c>
      <c r="U322" s="138">
        <v>313</v>
      </c>
      <c r="V322" s="139">
        <f t="shared" si="87"/>
        <v>313</v>
      </c>
      <c r="W322" s="27">
        <f t="shared" si="90"/>
        <v>1442988.1942016289</v>
      </c>
      <c r="X322" s="27">
        <f t="shared" si="91"/>
        <v>8417.4311328428194</v>
      </c>
      <c r="Y322" s="27">
        <f t="shared" si="92"/>
        <v>26136.717210526007</v>
      </c>
      <c r="Z322" s="52">
        <f t="shared" si="88"/>
        <v>1416851.4769911028</v>
      </c>
    </row>
    <row r="323" spans="14:26" ht="12" customHeight="1" x14ac:dyDescent="0.35">
      <c r="N323"/>
      <c r="O323"/>
      <c r="P323"/>
      <c r="Q323"/>
      <c r="R323"/>
      <c r="S323"/>
      <c r="T323" s="234">
        <f t="shared" si="89"/>
        <v>27</v>
      </c>
      <c r="U323" s="138">
        <v>314</v>
      </c>
      <c r="V323" s="139">
        <f t="shared" si="87"/>
        <v>314</v>
      </c>
      <c r="W323" s="27">
        <f t="shared" si="90"/>
        <v>1416851.4769911028</v>
      </c>
      <c r="X323" s="27">
        <f t="shared" si="91"/>
        <v>8264.9669491147506</v>
      </c>
      <c r="Y323" s="27">
        <f t="shared" si="92"/>
        <v>26289.181394254076</v>
      </c>
      <c r="Z323" s="52">
        <f t="shared" si="88"/>
        <v>1390562.2955968487</v>
      </c>
    </row>
    <row r="324" spans="14:26" ht="12" customHeight="1" x14ac:dyDescent="0.35">
      <c r="N324"/>
      <c r="O324"/>
      <c r="P324"/>
      <c r="Q324"/>
      <c r="R324"/>
      <c r="S324"/>
      <c r="T324" s="234">
        <f t="shared" si="89"/>
        <v>27</v>
      </c>
      <c r="U324" s="138">
        <v>315</v>
      </c>
      <c r="V324" s="139">
        <f t="shared" si="87"/>
        <v>315</v>
      </c>
      <c r="W324" s="27">
        <f t="shared" si="90"/>
        <v>1390562.2955968487</v>
      </c>
      <c r="X324" s="27">
        <f t="shared" si="91"/>
        <v>8111.6133909816017</v>
      </c>
      <c r="Y324" s="27">
        <f t="shared" si="92"/>
        <v>26442.534952387225</v>
      </c>
      <c r="Z324" s="52">
        <f t="shared" si="88"/>
        <v>1364119.7606444615</v>
      </c>
    </row>
    <row r="325" spans="14:26" ht="12" customHeight="1" x14ac:dyDescent="0.35">
      <c r="N325"/>
      <c r="O325"/>
      <c r="P325"/>
      <c r="Q325"/>
      <c r="R325"/>
      <c r="S325"/>
      <c r="T325" s="234">
        <f t="shared" si="89"/>
        <v>27</v>
      </c>
      <c r="U325" s="138">
        <v>316</v>
      </c>
      <c r="V325" s="139">
        <f t="shared" si="87"/>
        <v>316</v>
      </c>
      <c r="W325" s="27">
        <f t="shared" si="90"/>
        <v>1364119.7606444615</v>
      </c>
      <c r="X325" s="27">
        <f t="shared" si="91"/>
        <v>7957.3652704260094</v>
      </c>
      <c r="Y325" s="27">
        <f t="shared" si="92"/>
        <v>26596.783072942817</v>
      </c>
      <c r="Z325" s="52">
        <f t="shared" si="88"/>
        <v>1337522.9775715186</v>
      </c>
    </row>
    <row r="326" spans="14:26" ht="12" customHeight="1" x14ac:dyDescent="0.35">
      <c r="N326"/>
      <c r="O326"/>
      <c r="P326"/>
      <c r="Q326"/>
      <c r="R326"/>
      <c r="S326"/>
      <c r="T326" s="234">
        <f t="shared" si="89"/>
        <v>27</v>
      </c>
      <c r="U326" s="138">
        <v>317</v>
      </c>
      <c r="V326" s="139">
        <f t="shared" si="87"/>
        <v>317</v>
      </c>
      <c r="W326" s="27">
        <f t="shared" si="90"/>
        <v>1337522.9775715186</v>
      </c>
      <c r="X326" s="27">
        <f t="shared" si="91"/>
        <v>7802.2173691671815</v>
      </c>
      <c r="Y326" s="27">
        <f t="shared" si="92"/>
        <v>26751.930974201645</v>
      </c>
      <c r="Z326" s="52">
        <f t="shared" si="88"/>
        <v>1310771.0465973171</v>
      </c>
    </row>
    <row r="327" spans="14:26" ht="12" customHeight="1" x14ac:dyDescent="0.35">
      <c r="N327"/>
      <c r="O327"/>
      <c r="P327"/>
      <c r="Q327"/>
      <c r="R327"/>
      <c r="S327"/>
      <c r="T327" s="234">
        <f t="shared" si="89"/>
        <v>27</v>
      </c>
      <c r="U327" s="138">
        <v>318</v>
      </c>
      <c r="V327" s="139">
        <f t="shared" si="87"/>
        <v>318</v>
      </c>
      <c r="W327" s="27">
        <f t="shared" si="90"/>
        <v>1310771.0465973171</v>
      </c>
      <c r="X327" s="27">
        <f t="shared" si="91"/>
        <v>7646.1644384843312</v>
      </c>
      <c r="Y327" s="27">
        <f t="shared" si="92"/>
        <v>26907.983904884495</v>
      </c>
      <c r="Z327" s="52">
        <f t="shared" si="88"/>
        <v>1283863.0626924327</v>
      </c>
    </row>
    <row r="328" spans="14:26" ht="12" customHeight="1" x14ac:dyDescent="0.35">
      <c r="N328"/>
      <c r="O328"/>
      <c r="P328"/>
      <c r="Q328"/>
      <c r="R328"/>
      <c r="S328"/>
      <c r="T328" s="234">
        <f t="shared" si="89"/>
        <v>27</v>
      </c>
      <c r="U328" s="138">
        <v>319</v>
      </c>
      <c r="V328" s="139">
        <f t="shared" si="87"/>
        <v>319</v>
      </c>
      <c r="W328" s="27">
        <f t="shared" si="90"/>
        <v>1283863.0626924327</v>
      </c>
      <c r="X328" s="27">
        <f t="shared" si="91"/>
        <v>7489.2011990391766</v>
      </c>
      <c r="Y328" s="27">
        <f t="shared" si="92"/>
        <v>27064.94714432965</v>
      </c>
      <c r="Z328" s="52">
        <f t="shared" si="88"/>
        <v>1256798.1155481031</v>
      </c>
    </row>
    <row r="329" spans="14:26" ht="12" customHeight="1" x14ac:dyDescent="0.35">
      <c r="N329"/>
      <c r="O329"/>
      <c r="P329"/>
      <c r="Q329"/>
      <c r="R329"/>
      <c r="S329"/>
      <c r="T329" s="234">
        <f t="shared" si="89"/>
        <v>27</v>
      </c>
      <c r="U329" s="138">
        <v>320</v>
      </c>
      <c r="V329" s="139">
        <f t="shared" si="87"/>
        <v>320</v>
      </c>
      <c r="W329" s="27">
        <f t="shared" si="90"/>
        <v>1256798.1155481031</v>
      </c>
      <c r="X329" s="27">
        <f t="shared" si="91"/>
        <v>7331.3223406972502</v>
      </c>
      <c r="Y329" s="27">
        <f t="shared" si="92"/>
        <v>27222.826002671576</v>
      </c>
      <c r="Z329" s="52">
        <f t="shared" si="88"/>
        <v>1229575.2895454315</v>
      </c>
    </row>
    <row r="330" spans="14:26" ht="12" customHeight="1" x14ac:dyDescent="0.35">
      <c r="N330"/>
      <c r="O330"/>
      <c r="P330"/>
      <c r="Q330"/>
      <c r="R330"/>
      <c r="S330"/>
      <c r="T330" s="234">
        <f t="shared" si="89"/>
        <v>27</v>
      </c>
      <c r="U330" s="138">
        <v>321</v>
      </c>
      <c r="V330" s="139">
        <f t="shared" ref="V330:V369" si="93">U330</f>
        <v>321</v>
      </c>
      <c r="W330" s="27">
        <f t="shared" si="90"/>
        <v>1229575.2895454315</v>
      </c>
      <c r="X330" s="27">
        <f t="shared" si="91"/>
        <v>7172.5225223483321</v>
      </c>
      <c r="Y330" s="27">
        <f t="shared" si="92"/>
        <v>27381.625821020494</v>
      </c>
      <c r="Z330" s="52">
        <f t="shared" ref="Z330:Z369" si="94">W330-Y330</f>
        <v>1202193.663724411</v>
      </c>
    </row>
    <row r="331" spans="14:26" ht="12" customHeight="1" x14ac:dyDescent="0.35">
      <c r="N331"/>
      <c r="O331"/>
      <c r="P331"/>
      <c r="Q331"/>
      <c r="R331"/>
      <c r="S331"/>
      <c r="T331" s="234">
        <f t="shared" ref="T331:T369" si="95">ROUNDUP(U331/12,0)</f>
        <v>27</v>
      </c>
      <c r="U331" s="138">
        <v>322</v>
      </c>
      <c r="V331" s="139">
        <f t="shared" si="93"/>
        <v>322</v>
      </c>
      <c r="W331" s="27">
        <f t="shared" ref="W331:W369" si="96">Z330</f>
        <v>1202193.663724411</v>
      </c>
      <c r="X331" s="27">
        <f t="shared" ref="X331:X369" si="97">IF(ROUND(W331,0)=0,0,$D$11/12-Y331)</f>
        <v>7012.7963717257153</v>
      </c>
      <c r="Y331" s="27">
        <f t="shared" ref="Y331:Y369" si="98">IFERROR(-PPMT($E$10,V331,$E$9,$E$6),0)</f>
        <v>27541.351971643111</v>
      </c>
      <c r="Z331" s="52">
        <f t="shared" si="94"/>
        <v>1174652.311752768</v>
      </c>
    </row>
    <row r="332" spans="14:26" ht="12" customHeight="1" x14ac:dyDescent="0.35">
      <c r="N332"/>
      <c r="O332"/>
      <c r="P332"/>
      <c r="Q332"/>
      <c r="R332"/>
      <c r="S332"/>
      <c r="T332" s="234">
        <f t="shared" si="95"/>
        <v>27</v>
      </c>
      <c r="U332" s="138">
        <v>323</v>
      </c>
      <c r="V332" s="139">
        <f t="shared" si="93"/>
        <v>323</v>
      </c>
      <c r="W332" s="27">
        <f t="shared" si="96"/>
        <v>1174652.311752768</v>
      </c>
      <c r="X332" s="27">
        <f t="shared" si="97"/>
        <v>6852.1384852244628</v>
      </c>
      <c r="Y332" s="27">
        <f t="shared" si="98"/>
        <v>27702.009858144364</v>
      </c>
      <c r="Z332" s="52">
        <f t="shared" si="94"/>
        <v>1146950.3018946236</v>
      </c>
    </row>
    <row r="333" spans="14:26" ht="12" customHeight="1" x14ac:dyDescent="0.35">
      <c r="N333"/>
      <c r="O333"/>
      <c r="P333"/>
      <c r="Q333"/>
      <c r="R333"/>
      <c r="S333"/>
      <c r="T333" s="234">
        <f t="shared" si="95"/>
        <v>27</v>
      </c>
      <c r="U333" s="138">
        <v>324</v>
      </c>
      <c r="V333" s="139">
        <f t="shared" si="93"/>
        <v>324</v>
      </c>
      <c r="W333" s="27">
        <f t="shared" si="96"/>
        <v>1146950.3018946236</v>
      </c>
      <c r="X333" s="27">
        <f t="shared" si="97"/>
        <v>6690.5434277186214</v>
      </c>
      <c r="Y333" s="27">
        <f t="shared" si="98"/>
        <v>27863.604915650205</v>
      </c>
      <c r="Z333" s="52">
        <f t="shared" si="94"/>
        <v>1119086.6969789735</v>
      </c>
    </row>
    <row r="334" spans="14:26" ht="12" customHeight="1" x14ac:dyDescent="0.35">
      <c r="N334"/>
      <c r="O334"/>
      <c r="P334"/>
      <c r="Q334"/>
      <c r="R334"/>
      <c r="S334"/>
      <c r="T334" s="234">
        <f t="shared" si="95"/>
        <v>28</v>
      </c>
      <c r="U334" s="138">
        <v>325</v>
      </c>
      <c r="V334" s="139">
        <f t="shared" si="93"/>
        <v>325</v>
      </c>
      <c r="W334" s="27">
        <f t="shared" si="96"/>
        <v>1119086.6969789735</v>
      </c>
      <c r="X334" s="27">
        <f t="shared" si="97"/>
        <v>6528.005732377329</v>
      </c>
      <c r="Y334" s="27">
        <f t="shared" si="98"/>
        <v>28026.142610991497</v>
      </c>
      <c r="Z334" s="52">
        <f t="shared" si="94"/>
        <v>1091060.5543679819</v>
      </c>
    </row>
    <row r="335" spans="14:26" ht="12" customHeight="1" x14ac:dyDescent="0.35">
      <c r="N335"/>
      <c r="O335"/>
      <c r="P335"/>
      <c r="Q335"/>
      <c r="R335"/>
      <c r="S335"/>
      <c r="T335" s="234">
        <f t="shared" si="95"/>
        <v>28</v>
      </c>
      <c r="U335" s="138">
        <v>326</v>
      </c>
      <c r="V335" s="139">
        <f t="shared" si="93"/>
        <v>326</v>
      </c>
      <c r="W335" s="27">
        <f t="shared" si="96"/>
        <v>1091060.5543679819</v>
      </c>
      <c r="X335" s="27">
        <f t="shared" si="97"/>
        <v>6364.5199004798815</v>
      </c>
      <c r="Y335" s="27">
        <f t="shared" si="98"/>
        <v>28189.628442888945</v>
      </c>
      <c r="Z335" s="52">
        <f t="shared" si="94"/>
        <v>1062870.925925093</v>
      </c>
    </row>
    <row r="336" spans="14:26" ht="12" customHeight="1" x14ac:dyDescent="0.35">
      <c r="N336"/>
      <c r="O336"/>
      <c r="P336"/>
      <c r="Q336"/>
      <c r="R336"/>
      <c r="S336"/>
      <c r="T336" s="234">
        <f t="shared" si="95"/>
        <v>28</v>
      </c>
      <c r="U336" s="138">
        <v>327</v>
      </c>
      <c r="V336" s="139">
        <f t="shared" si="93"/>
        <v>327</v>
      </c>
      <c r="W336" s="27">
        <f t="shared" si="96"/>
        <v>1062870.925925093</v>
      </c>
      <c r="X336" s="27">
        <f t="shared" si="97"/>
        <v>6200.0804012296903</v>
      </c>
      <c r="Y336" s="27">
        <f t="shared" si="98"/>
        <v>28354.067942139136</v>
      </c>
      <c r="Z336" s="52">
        <f t="shared" si="94"/>
        <v>1034516.8579829539</v>
      </c>
    </row>
    <row r="337" spans="14:26" ht="12" customHeight="1" x14ac:dyDescent="0.35">
      <c r="N337"/>
      <c r="O337"/>
      <c r="P337"/>
      <c r="Q337"/>
      <c r="R337"/>
      <c r="S337"/>
      <c r="T337" s="234">
        <f t="shared" si="95"/>
        <v>28</v>
      </c>
      <c r="U337" s="138">
        <v>328</v>
      </c>
      <c r="V337" s="139">
        <f t="shared" si="93"/>
        <v>328</v>
      </c>
      <c r="W337" s="27">
        <f t="shared" si="96"/>
        <v>1034516.8579829539</v>
      </c>
      <c r="X337" s="27">
        <f t="shared" si="97"/>
        <v>6034.6816715672139</v>
      </c>
      <c r="Y337" s="27">
        <f t="shared" si="98"/>
        <v>28519.466671801612</v>
      </c>
      <c r="Z337" s="52">
        <f t="shared" si="94"/>
        <v>1005997.3913111523</v>
      </c>
    </row>
    <row r="338" spans="14:26" ht="12" customHeight="1" x14ac:dyDescent="0.35">
      <c r="N338"/>
      <c r="O338"/>
      <c r="P338"/>
      <c r="Q338"/>
      <c r="R338"/>
      <c r="S338"/>
      <c r="T338" s="234">
        <f t="shared" si="95"/>
        <v>28</v>
      </c>
      <c r="U338" s="138">
        <v>329</v>
      </c>
      <c r="V338" s="139">
        <f t="shared" si="93"/>
        <v>329</v>
      </c>
      <c r="W338" s="27">
        <f t="shared" si="96"/>
        <v>1005997.3913111523</v>
      </c>
      <c r="X338" s="27">
        <f t="shared" si="97"/>
        <v>5868.3181159816995</v>
      </c>
      <c r="Y338" s="27">
        <f t="shared" si="98"/>
        <v>28685.830227387127</v>
      </c>
      <c r="Z338" s="52">
        <f t="shared" si="94"/>
        <v>977311.56108376512</v>
      </c>
    </row>
    <row r="339" spans="14:26" ht="12" customHeight="1" x14ac:dyDescent="0.35">
      <c r="N339"/>
      <c r="O339"/>
      <c r="P339"/>
      <c r="Q339"/>
      <c r="R339"/>
      <c r="S339"/>
      <c r="T339" s="234">
        <f t="shared" si="95"/>
        <v>28</v>
      </c>
      <c r="U339" s="138">
        <v>330</v>
      </c>
      <c r="V339" s="139">
        <f t="shared" si="93"/>
        <v>330</v>
      </c>
      <c r="W339" s="27">
        <f t="shared" si="96"/>
        <v>977311.56108376512</v>
      </c>
      <c r="X339" s="27">
        <f t="shared" si="97"/>
        <v>5700.9841063219465</v>
      </c>
      <c r="Y339" s="27">
        <f t="shared" si="98"/>
        <v>28853.16423704688</v>
      </c>
      <c r="Z339" s="52">
        <f t="shared" si="94"/>
        <v>948458.39684671827</v>
      </c>
    </row>
    <row r="340" spans="14:26" ht="12" customHeight="1" x14ac:dyDescent="0.35">
      <c r="N340"/>
      <c r="O340"/>
      <c r="P340"/>
      <c r="Q340"/>
      <c r="R340"/>
      <c r="S340"/>
      <c r="T340" s="234">
        <f t="shared" si="95"/>
        <v>28</v>
      </c>
      <c r="U340" s="138">
        <v>331</v>
      </c>
      <c r="V340" s="139">
        <f t="shared" si="93"/>
        <v>331</v>
      </c>
      <c r="W340" s="27">
        <f t="shared" si="96"/>
        <v>948458.39684671827</v>
      </c>
      <c r="X340" s="27">
        <f t="shared" si="97"/>
        <v>5532.6739816058434</v>
      </c>
      <c r="Y340" s="27">
        <f t="shared" si="98"/>
        <v>29021.474361762983</v>
      </c>
      <c r="Z340" s="52">
        <f t="shared" si="94"/>
        <v>919436.92248495528</v>
      </c>
    </row>
    <row r="341" spans="14:26" ht="12" customHeight="1" x14ac:dyDescent="0.35">
      <c r="N341"/>
      <c r="O341"/>
      <c r="P341"/>
      <c r="Q341"/>
      <c r="R341"/>
      <c r="S341"/>
      <c r="T341" s="234">
        <f t="shared" si="95"/>
        <v>28</v>
      </c>
      <c r="U341" s="138">
        <v>332</v>
      </c>
      <c r="V341" s="139">
        <f t="shared" si="93"/>
        <v>332</v>
      </c>
      <c r="W341" s="27">
        <f t="shared" si="96"/>
        <v>919436.92248495528</v>
      </c>
      <c r="X341" s="27">
        <f t="shared" si="97"/>
        <v>5363.3820478288908</v>
      </c>
      <c r="Y341" s="27">
        <f t="shared" si="98"/>
        <v>29190.766295539936</v>
      </c>
      <c r="Z341" s="52">
        <f t="shared" si="94"/>
        <v>890246.15618941537</v>
      </c>
    </row>
    <row r="342" spans="14:26" ht="12" customHeight="1" x14ac:dyDescent="0.35">
      <c r="N342"/>
      <c r="O342"/>
      <c r="P342"/>
      <c r="Q342"/>
      <c r="R342"/>
      <c r="S342"/>
      <c r="T342" s="234">
        <f t="shared" si="95"/>
        <v>28</v>
      </c>
      <c r="U342" s="138">
        <v>333</v>
      </c>
      <c r="V342" s="139">
        <f t="shared" si="93"/>
        <v>333</v>
      </c>
      <c r="W342" s="27">
        <f t="shared" si="96"/>
        <v>890246.15618941537</v>
      </c>
      <c r="X342" s="27">
        <f t="shared" si="97"/>
        <v>5193.1025777715731</v>
      </c>
      <c r="Y342" s="27">
        <f t="shared" si="98"/>
        <v>29361.045765597253</v>
      </c>
      <c r="Z342" s="52">
        <f t="shared" si="94"/>
        <v>860885.11042381811</v>
      </c>
    </row>
    <row r="343" spans="14:26" ht="12" customHeight="1" x14ac:dyDescent="0.35">
      <c r="N343"/>
      <c r="O343"/>
      <c r="P343"/>
      <c r="Q343"/>
      <c r="R343"/>
      <c r="S343"/>
      <c r="T343" s="234">
        <f t="shared" si="95"/>
        <v>28</v>
      </c>
      <c r="U343" s="138">
        <v>334</v>
      </c>
      <c r="V343" s="139">
        <f t="shared" si="93"/>
        <v>334</v>
      </c>
      <c r="W343" s="27">
        <f t="shared" si="96"/>
        <v>860885.11042381811</v>
      </c>
      <c r="X343" s="27">
        <f t="shared" si="97"/>
        <v>5021.829810805586</v>
      </c>
      <c r="Y343" s="27">
        <f t="shared" si="98"/>
        <v>29532.31853256324</v>
      </c>
      <c r="Z343" s="52">
        <f t="shared" si="94"/>
        <v>831352.79189125483</v>
      </c>
    </row>
    <row r="344" spans="14:26" ht="12" customHeight="1" x14ac:dyDescent="0.35">
      <c r="N344"/>
      <c r="O344"/>
      <c r="P344"/>
      <c r="Q344"/>
      <c r="R344"/>
      <c r="S344"/>
      <c r="T344" s="234">
        <f t="shared" si="95"/>
        <v>28</v>
      </c>
      <c r="U344" s="138">
        <v>335</v>
      </c>
      <c r="V344" s="139">
        <f t="shared" si="93"/>
        <v>335</v>
      </c>
      <c r="W344" s="27">
        <f t="shared" si="96"/>
        <v>831352.79189125483</v>
      </c>
      <c r="X344" s="27">
        <f t="shared" si="97"/>
        <v>4849.5579526989713</v>
      </c>
      <c r="Y344" s="27">
        <f t="shared" si="98"/>
        <v>29704.590390669855</v>
      </c>
      <c r="Z344" s="52">
        <f t="shared" si="94"/>
        <v>801648.20150058495</v>
      </c>
    </row>
    <row r="345" spans="14:26" ht="12" customHeight="1" x14ac:dyDescent="0.35">
      <c r="N345"/>
      <c r="O345"/>
      <c r="P345"/>
      <c r="Q345"/>
      <c r="R345"/>
      <c r="S345"/>
      <c r="T345" s="234">
        <f t="shared" si="95"/>
        <v>28</v>
      </c>
      <c r="U345" s="138">
        <v>336</v>
      </c>
      <c r="V345" s="139">
        <f t="shared" si="93"/>
        <v>336</v>
      </c>
      <c r="W345" s="27">
        <f t="shared" si="96"/>
        <v>801648.20150058495</v>
      </c>
      <c r="X345" s="27">
        <f t="shared" si="97"/>
        <v>4676.2811754200629</v>
      </c>
      <c r="Y345" s="27">
        <f t="shared" si="98"/>
        <v>29877.867167948763</v>
      </c>
      <c r="Z345" s="52">
        <f t="shared" si="94"/>
        <v>771770.33433263621</v>
      </c>
    </row>
    <row r="346" spans="14:26" ht="12" customHeight="1" x14ac:dyDescent="0.35">
      <c r="N346"/>
      <c r="O346"/>
      <c r="P346"/>
      <c r="Q346"/>
      <c r="R346"/>
      <c r="S346"/>
      <c r="T346" s="234">
        <f t="shared" si="95"/>
        <v>29</v>
      </c>
      <c r="U346" s="138">
        <v>337</v>
      </c>
      <c r="V346" s="139">
        <f t="shared" si="93"/>
        <v>337</v>
      </c>
      <c r="W346" s="27">
        <f t="shared" si="96"/>
        <v>771770.33433263621</v>
      </c>
      <c r="X346" s="27">
        <f t="shared" si="97"/>
        <v>4501.9936169403627</v>
      </c>
      <c r="Y346" s="27">
        <f t="shared" si="98"/>
        <v>30052.154726428464</v>
      </c>
      <c r="Z346" s="52">
        <f t="shared" si="94"/>
        <v>741718.17960620776</v>
      </c>
    </row>
    <row r="347" spans="14:26" ht="12" customHeight="1" x14ac:dyDescent="0.35">
      <c r="N347"/>
      <c r="O347"/>
      <c r="P347"/>
      <c r="Q347"/>
      <c r="R347"/>
      <c r="S347"/>
      <c r="T347" s="234">
        <f t="shared" si="95"/>
        <v>29</v>
      </c>
      <c r="U347" s="138">
        <v>338</v>
      </c>
      <c r="V347" s="139">
        <f t="shared" si="93"/>
        <v>338</v>
      </c>
      <c r="W347" s="27">
        <f t="shared" si="96"/>
        <v>741718.17960620776</v>
      </c>
      <c r="X347" s="27">
        <f t="shared" si="97"/>
        <v>4326.689381036198</v>
      </c>
      <c r="Y347" s="27">
        <f t="shared" si="98"/>
        <v>30227.458962332628</v>
      </c>
      <c r="Z347" s="52">
        <f t="shared" si="94"/>
        <v>711490.72064387519</v>
      </c>
    </row>
    <row r="348" spans="14:26" ht="12" customHeight="1" x14ac:dyDescent="0.35">
      <c r="N348"/>
      <c r="O348"/>
      <c r="P348"/>
      <c r="Q348"/>
      <c r="R348"/>
      <c r="S348"/>
      <c r="T348" s="234">
        <f t="shared" si="95"/>
        <v>29</v>
      </c>
      <c r="U348" s="138">
        <v>339</v>
      </c>
      <c r="V348" s="139">
        <f t="shared" si="93"/>
        <v>339</v>
      </c>
      <c r="W348" s="27">
        <f t="shared" si="96"/>
        <v>711490.72064387519</v>
      </c>
      <c r="X348" s="27">
        <f t="shared" si="97"/>
        <v>4150.3625370892514</v>
      </c>
      <c r="Y348" s="27">
        <f t="shared" si="98"/>
        <v>30403.785806279575</v>
      </c>
      <c r="Z348" s="52">
        <f t="shared" si="94"/>
        <v>681086.93483759556</v>
      </c>
    </row>
    <row r="349" spans="14:26" ht="12" customHeight="1" x14ac:dyDescent="0.35">
      <c r="N349"/>
      <c r="O349"/>
      <c r="P349"/>
      <c r="Q349"/>
      <c r="R349"/>
      <c r="S349"/>
      <c r="T349" s="234">
        <f t="shared" si="95"/>
        <v>29</v>
      </c>
      <c r="U349" s="138">
        <v>340</v>
      </c>
      <c r="V349" s="139">
        <f t="shared" si="93"/>
        <v>340</v>
      </c>
      <c r="W349" s="27">
        <f t="shared" si="96"/>
        <v>681086.93483759556</v>
      </c>
      <c r="X349" s="27">
        <f t="shared" si="97"/>
        <v>3973.007119885955</v>
      </c>
      <c r="Y349" s="27">
        <f t="shared" si="98"/>
        <v>30581.141223482871</v>
      </c>
      <c r="Z349" s="52">
        <f t="shared" si="94"/>
        <v>650505.79361411266</v>
      </c>
    </row>
    <row r="350" spans="14:26" ht="12" customHeight="1" x14ac:dyDescent="0.35">
      <c r="N350"/>
      <c r="O350"/>
      <c r="P350"/>
      <c r="Q350"/>
      <c r="R350"/>
      <c r="S350"/>
      <c r="T350" s="234">
        <f t="shared" si="95"/>
        <v>29</v>
      </c>
      <c r="U350" s="138">
        <v>341</v>
      </c>
      <c r="V350" s="139">
        <f t="shared" si="93"/>
        <v>341</v>
      </c>
      <c r="W350" s="27">
        <f t="shared" si="96"/>
        <v>650505.79361411266</v>
      </c>
      <c r="X350" s="27">
        <f t="shared" si="97"/>
        <v>3794.6171294156375</v>
      </c>
      <c r="Y350" s="27">
        <f t="shared" si="98"/>
        <v>30759.531213953189</v>
      </c>
      <c r="Z350" s="52">
        <f t="shared" si="94"/>
        <v>619746.2624001595</v>
      </c>
    </row>
    <row r="351" spans="14:26" ht="12" customHeight="1" x14ac:dyDescent="0.35">
      <c r="N351"/>
      <c r="O351"/>
      <c r="P351"/>
      <c r="Q351"/>
      <c r="R351"/>
      <c r="S351"/>
      <c r="T351" s="234">
        <f t="shared" si="95"/>
        <v>29</v>
      </c>
      <c r="U351" s="138">
        <v>342</v>
      </c>
      <c r="V351" s="139">
        <f t="shared" si="93"/>
        <v>342</v>
      </c>
      <c r="W351" s="27">
        <f t="shared" si="96"/>
        <v>619746.2624001595</v>
      </c>
      <c r="X351" s="27">
        <f t="shared" si="97"/>
        <v>3615.1865306675791</v>
      </c>
      <c r="Y351" s="27">
        <f t="shared" si="98"/>
        <v>30938.961812701247</v>
      </c>
      <c r="Z351" s="52">
        <f t="shared" si="94"/>
        <v>588807.3005874583</v>
      </c>
    </row>
    <row r="352" spans="14:26" ht="12" customHeight="1" x14ac:dyDescent="0.35">
      <c r="N352"/>
      <c r="O352"/>
      <c r="P352"/>
      <c r="Q352"/>
      <c r="R352"/>
      <c r="S352"/>
      <c r="T352" s="234">
        <f t="shared" si="95"/>
        <v>29</v>
      </c>
      <c r="U352" s="138">
        <v>343</v>
      </c>
      <c r="V352" s="139">
        <f t="shared" si="93"/>
        <v>343</v>
      </c>
      <c r="W352" s="27">
        <f t="shared" si="96"/>
        <v>588807.3005874583</v>
      </c>
      <c r="X352" s="27">
        <f t="shared" si="97"/>
        <v>3434.7092534268231</v>
      </c>
      <c r="Y352" s="27">
        <f t="shared" si="98"/>
        <v>31119.439089942003</v>
      </c>
      <c r="Z352" s="52">
        <f t="shared" si="94"/>
        <v>557687.86149751628</v>
      </c>
    </row>
    <row r="353" spans="14:26" ht="12" customHeight="1" x14ac:dyDescent="0.35">
      <c r="N353"/>
      <c r="O353"/>
      <c r="P353"/>
      <c r="Q353"/>
      <c r="R353"/>
      <c r="S353"/>
      <c r="T353" s="234">
        <f t="shared" si="95"/>
        <v>29</v>
      </c>
      <c r="U353" s="138">
        <v>344</v>
      </c>
      <c r="V353" s="139">
        <f t="shared" si="93"/>
        <v>344</v>
      </c>
      <c r="W353" s="27">
        <f t="shared" si="96"/>
        <v>557687.86149751628</v>
      </c>
      <c r="X353" s="27">
        <f t="shared" si="97"/>
        <v>3253.1791920688229</v>
      </c>
      <c r="Y353" s="27">
        <f t="shared" si="98"/>
        <v>31300.969151300003</v>
      </c>
      <c r="Z353" s="52">
        <f t="shared" si="94"/>
        <v>526386.89234621625</v>
      </c>
    </row>
    <row r="354" spans="14:26" ht="12" customHeight="1" x14ac:dyDescent="0.35">
      <c r="N354"/>
      <c r="O354"/>
      <c r="P354"/>
      <c r="Q354"/>
      <c r="R354"/>
      <c r="S354"/>
      <c r="T354" s="234">
        <f t="shared" si="95"/>
        <v>29</v>
      </c>
      <c r="U354" s="138">
        <v>345</v>
      </c>
      <c r="V354" s="139">
        <f t="shared" si="93"/>
        <v>345</v>
      </c>
      <c r="W354" s="27">
        <f t="shared" si="96"/>
        <v>526386.89234621625</v>
      </c>
      <c r="X354" s="27">
        <f t="shared" si="97"/>
        <v>3070.5902053529098</v>
      </c>
      <c r="Y354" s="27">
        <f t="shared" si="98"/>
        <v>31483.558138015916</v>
      </c>
      <c r="Z354" s="52">
        <f t="shared" si="94"/>
        <v>494903.33420820034</v>
      </c>
    </row>
    <row r="355" spans="14:26" ht="12" customHeight="1" x14ac:dyDescent="0.35">
      <c r="N355"/>
      <c r="O355"/>
      <c r="P355"/>
      <c r="Q355"/>
      <c r="R355"/>
      <c r="S355"/>
      <c r="T355" s="234">
        <f t="shared" si="95"/>
        <v>29</v>
      </c>
      <c r="U355" s="138">
        <v>346</v>
      </c>
      <c r="V355" s="139">
        <f t="shared" si="93"/>
        <v>346</v>
      </c>
      <c r="W355" s="27">
        <f t="shared" si="96"/>
        <v>494903.33420820034</v>
      </c>
      <c r="X355" s="27">
        <f t="shared" si="97"/>
        <v>2886.9361162144851</v>
      </c>
      <c r="Y355" s="27">
        <f t="shared" si="98"/>
        <v>31667.212227154341</v>
      </c>
      <c r="Z355" s="52">
        <f t="shared" si="94"/>
        <v>463236.12198104599</v>
      </c>
    </row>
    <row r="356" spans="14:26" ht="12" customHeight="1" x14ac:dyDescent="0.35">
      <c r="N356"/>
      <c r="O356"/>
      <c r="P356"/>
      <c r="Q356"/>
      <c r="R356"/>
      <c r="S356"/>
      <c r="T356" s="234">
        <f t="shared" si="95"/>
        <v>29</v>
      </c>
      <c r="U356" s="138">
        <v>347</v>
      </c>
      <c r="V356" s="139">
        <f t="shared" si="93"/>
        <v>347</v>
      </c>
      <c r="W356" s="27">
        <f t="shared" si="96"/>
        <v>463236.12198104599</v>
      </c>
      <c r="X356" s="27">
        <f t="shared" si="97"/>
        <v>2702.210711556083</v>
      </c>
      <c r="Y356" s="27">
        <f t="shared" si="98"/>
        <v>31851.937631812743</v>
      </c>
      <c r="Z356" s="52">
        <f t="shared" si="94"/>
        <v>431384.18434923323</v>
      </c>
    </row>
    <row r="357" spans="14:26" ht="12" customHeight="1" x14ac:dyDescent="0.35">
      <c r="N357"/>
      <c r="O357"/>
      <c r="P357"/>
      <c r="Q357"/>
      <c r="R357"/>
      <c r="S357"/>
      <c r="T357" s="234">
        <f t="shared" si="95"/>
        <v>29</v>
      </c>
      <c r="U357" s="138">
        <v>348</v>
      </c>
      <c r="V357" s="139">
        <f t="shared" si="93"/>
        <v>348</v>
      </c>
      <c r="W357" s="27">
        <f t="shared" si="96"/>
        <v>431384.18434923323</v>
      </c>
      <c r="X357" s="27">
        <f t="shared" si="97"/>
        <v>2516.4077420371759</v>
      </c>
      <c r="Y357" s="27">
        <f t="shared" si="98"/>
        <v>32037.74060133165</v>
      </c>
      <c r="Z357" s="52">
        <f t="shared" si="94"/>
        <v>399346.44374790159</v>
      </c>
    </row>
    <row r="358" spans="14:26" ht="12" customHeight="1" x14ac:dyDescent="0.35">
      <c r="N358"/>
      <c r="O358"/>
      <c r="P358"/>
      <c r="Q358"/>
      <c r="R358"/>
      <c r="S358"/>
      <c r="T358" s="234">
        <f t="shared" si="95"/>
        <v>30</v>
      </c>
      <c r="U358" s="138">
        <v>349</v>
      </c>
      <c r="V358" s="139">
        <f t="shared" si="93"/>
        <v>349</v>
      </c>
      <c r="W358" s="27">
        <f t="shared" si="96"/>
        <v>399346.44374790159</v>
      </c>
      <c r="X358" s="27">
        <f t="shared" si="97"/>
        <v>2329.520921862746</v>
      </c>
      <c r="Y358" s="27">
        <f t="shared" si="98"/>
        <v>32224.62742150608</v>
      </c>
      <c r="Z358" s="52">
        <f t="shared" si="94"/>
        <v>367121.81632639549</v>
      </c>
    </row>
    <row r="359" spans="14:26" ht="12" customHeight="1" x14ac:dyDescent="0.35">
      <c r="N359"/>
      <c r="O359"/>
      <c r="P359"/>
      <c r="Q359"/>
      <c r="R359"/>
      <c r="S359"/>
      <c r="T359" s="234">
        <f t="shared" si="95"/>
        <v>30</v>
      </c>
      <c r="U359" s="138">
        <v>350</v>
      </c>
      <c r="V359" s="139">
        <f t="shared" si="93"/>
        <v>350</v>
      </c>
      <c r="W359" s="27">
        <f t="shared" si="96"/>
        <v>367121.81632639549</v>
      </c>
      <c r="X359" s="27">
        <f t="shared" si="97"/>
        <v>2141.5439285706234</v>
      </c>
      <c r="Y359" s="27">
        <f t="shared" si="98"/>
        <v>32412.604414798203</v>
      </c>
      <c r="Z359" s="52">
        <f t="shared" si="94"/>
        <v>334709.21191159729</v>
      </c>
    </row>
    <row r="360" spans="14:26" ht="12" customHeight="1" x14ac:dyDescent="0.35">
      <c r="N360"/>
      <c r="O360"/>
      <c r="P360"/>
      <c r="Q360"/>
      <c r="R360"/>
      <c r="S360"/>
      <c r="T360" s="234">
        <f t="shared" si="95"/>
        <v>30</v>
      </c>
      <c r="U360" s="138">
        <v>351</v>
      </c>
      <c r="V360" s="139">
        <f t="shared" si="93"/>
        <v>351</v>
      </c>
      <c r="W360" s="27">
        <f t="shared" si="96"/>
        <v>334709.21191159729</v>
      </c>
      <c r="X360" s="27">
        <f t="shared" si="97"/>
        <v>1952.4704028176311</v>
      </c>
      <c r="Y360" s="27">
        <f t="shared" si="98"/>
        <v>32601.677940551195</v>
      </c>
      <c r="Z360" s="52">
        <f t="shared" si="94"/>
        <v>302107.5339710461</v>
      </c>
    </row>
    <row r="361" spans="14:26" ht="12" customHeight="1" x14ac:dyDescent="0.35">
      <c r="N361"/>
      <c r="O361"/>
      <c r="P361"/>
      <c r="Q361"/>
      <c r="R361"/>
      <c r="S361"/>
      <c r="T361" s="234">
        <f t="shared" si="95"/>
        <v>30</v>
      </c>
      <c r="U361" s="138">
        <v>352</v>
      </c>
      <c r="V361" s="139">
        <f t="shared" si="93"/>
        <v>352</v>
      </c>
      <c r="W361" s="27">
        <f t="shared" si="96"/>
        <v>302107.5339710461</v>
      </c>
      <c r="X361" s="27">
        <f t="shared" si="97"/>
        <v>1762.2939481644135</v>
      </c>
      <c r="Y361" s="27">
        <f t="shared" si="98"/>
        <v>32791.854395204413</v>
      </c>
      <c r="Z361" s="52">
        <f t="shared" si="94"/>
        <v>269315.6795758417</v>
      </c>
    </row>
    <row r="362" spans="14:26" ht="12" customHeight="1" x14ac:dyDescent="0.35">
      <c r="N362"/>
      <c r="O362"/>
      <c r="P362"/>
      <c r="Q362"/>
      <c r="R362"/>
      <c r="S362"/>
      <c r="T362" s="234">
        <f t="shared" si="95"/>
        <v>30</v>
      </c>
      <c r="U362" s="138">
        <v>353</v>
      </c>
      <c r="V362" s="139">
        <f t="shared" si="93"/>
        <v>353</v>
      </c>
      <c r="W362" s="27">
        <f t="shared" si="96"/>
        <v>269315.6795758417</v>
      </c>
      <c r="X362" s="27">
        <f t="shared" si="97"/>
        <v>1571.0081308590597</v>
      </c>
      <c r="Y362" s="27">
        <f t="shared" si="98"/>
        <v>32983.140212509767</v>
      </c>
      <c r="Z362" s="52">
        <f t="shared" si="94"/>
        <v>236332.53936333192</v>
      </c>
    </row>
    <row r="363" spans="14:26" ht="12" customHeight="1" x14ac:dyDescent="0.35">
      <c r="N363"/>
      <c r="O363"/>
      <c r="P363"/>
      <c r="Q363"/>
      <c r="R363"/>
      <c r="S363"/>
      <c r="T363" s="234">
        <f t="shared" si="95"/>
        <v>30</v>
      </c>
      <c r="U363" s="138">
        <v>354</v>
      </c>
      <c r="V363" s="139">
        <f t="shared" si="93"/>
        <v>354</v>
      </c>
      <c r="W363" s="27">
        <f t="shared" si="96"/>
        <v>236332.53936333192</v>
      </c>
      <c r="X363" s="27">
        <f t="shared" si="97"/>
        <v>1378.6064796194187</v>
      </c>
      <c r="Y363" s="27">
        <f t="shared" si="98"/>
        <v>33175.541863749408</v>
      </c>
      <c r="Z363" s="52">
        <f t="shared" si="94"/>
        <v>203156.9974995825</v>
      </c>
    </row>
    <row r="364" spans="14:26" ht="12" customHeight="1" x14ac:dyDescent="0.35">
      <c r="N364"/>
      <c r="O364"/>
      <c r="P364"/>
      <c r="Q364"/>
      <c r="R364"/>
      <c r="S364"/>
      <c r="T364" s="234">
        <f t="shared" si="95"/>
        <v>30</v>
      </c>
      <c r="U364" s="138">
        <v>355</v>
      </c>
      <c r="V364" s="139">
        <f t="shared" si="93"/>
        <v>355</v>
      </c>
      <c r="W364" s="27">
        <f t="shared" si="96"/>
        <v>203156.9974995825</v>
      </c>
      <c r="X364" s="27">
        <f t="shared" si="97"/>
        <v>1185.0824854142193</v>
      </c>
      <c r="Y364" s="27">
        <f t="shared" si="98"/>
        <v>33369.065857954607</v>
      </c>
      <c r="Z364" s="52">
        <f t="shared" si="94"/>
        <v>169787.93164162789</v>
      </c>
    </row>
    <row r="365" spans="14:26" ht="12" customHeight="1" x14ac:dyDescent="0.35">
      <c r="N365"/>
      <c r="O365"/>
      <c r="P365"/>
      <c r="Q365"/>
      <c r="R365"/>
      <c r="S365"/>
      <c r="T365" s="234">
        <f t="shared" si="95"/>
        <v>30</v>
      </c>
      <c r="U365" s="138">
        <v>356</v>
      </c>
      <c r="V365" s="139">
        <f t="shared" si="93"/>
        <v>356</v>
      </c>
      <c r="W365" s="27">
        <f t="shared" si="96"/>
        <v>169787.93164162789</v>
      </c>
      <c r="X365" s="27">
        <f t="shared" si="97"/>
        <v>990.42960124280944</v>
      </c>
      <c r="Y365" s="27">
        <f t="shared" si="98"/>
        <v>33563.718742126017</v>
      </c>
      <c r="Z365" s="52">
        <f t="shared" si="94"/>
        <v>136224.21289950187</v>
      </c>
    </row>
    <row r="366" spans="14:26" ht="12" customHeight="1" x14ac:dyDescent="0.35">
      <c r="N366"/>
      <c r="O366"/>
      <c r="P366"/>
      <c r="Q366"/>
      <c r="R366"/>
      <c r="S366"/>
      <c r="T366" s="234">
        <f t="shared" si="95"/>
        <v>30</v>
      </c>
      <c r="U366" s="138">
        <v>357</v>
      </c>
      <c r="V366" s="139">
        <f t="shared" si="93"/>
        <v>357</v>
      </c>
      <c r="W366" s="27">
        <f t="shared" si="96"/>
        <v>136224.21289950187</v>
      </c>
      <c r="X366" s="27">
        <f t="shared" si="97"/>
        <v>794.6412419137414</v>
      </c>
      <c r="Y366" s="27">
        <f t="shared" si="98"/>
        <v>33759.507101455085</v>
      </c>
      <c r="Z366" s="52">
        <f t="shared" si="94"/>
        <v>102464.70579804678</v>
      </c>
    </row>
    <row r="367" spans="14:26" ht="12" customHeight="1" x14ac:dyDescent="0.35">
      <c r="N367"/>
      <c r="O367"/>
      <c r="P367"/>
      <c r="Q367"/>
      <c r="R367"/>
      <c r="S367"/>
      <c r="T367" s="234">
        <f t="shared" si="95"/>
        <v>30</v>
      </c>
      <c r="U367" s="138">
        <v>358</v>
      </c>
      <c r="V367" s="139">
        <f t="shared" si="93"/>
        <v>358</v>
      </c>
      <c r="W367" s="27">
        <f t="shared" si="96"/>
        <v>102464.70579804678</v>
      </c>
      <c r="X367" s="27">
        <f t="shared" si="97"/>
        <v>597.71078382191627</v>
      </c>
      <c r="Y367" s="27">
        <f t="shared" si="98"/>
        <v>33956.43755954691</v>
      </c>
      <c r="Z367" s="52">
        <f t="shared" si="94"/>
        <v>68508.268238499877</v>
      </c>
    </row>
    <row r="368" spans="14:26" ht="12" customHeight="1" x14ac:dyDescent="0.35">
      <c r="N368"/>
      <c r="O368"/>
      <c r="P368"/>
      <c r="Q368"/>
      <c r="R368"/>
      <c r="S368"/>
      <c r="T368" s="234">
        <f t="shared" si="95"/>
        <v>30</v>
      </c>
      <c r="U368" s="138">
        <v>359</v>
      </c>
      <c r="V368" s="139">
        <f t="shared" si="93"/>
        <v>359</v>
      </c>
      <c r="W368" s="27">
        <f t="shared" si="96"/>
        <v>68508.268238499877</v>
      </c>
      <c r="X368" s="27">
        <f t="shared" si="97"/>
        <v>399.63156472456467</v>
      </c>
      <c r="Y368" s="27">
        <f t="shared" si="98"/>
        <v>34154.516778644262</v>
      </c>
      <c r="Z368" s="52">
        <f t="shared" si="94"/>
        <v>34353.751459855615</v>
      </c>
    </row>
    <row r="369" spans="14:26" ht="12" customHeight="1" x14ac:dyDescent="0.35">
      <c r="N369"/>
      <c r="O369"/>
      <c r="P369"/>
      <c r="Q369"/>
      <c r="R369"/>
      <c r="S369"/>
      <c r="T369" s="234">
        <f t="shared" si="95"/>
        <v>30</v>
      </c>
      <c r="U369" s="140">
        <v>360</v>
      </c>
      <c r="V369" s="141">
        <f t="shared" si="93"/>
        <v>360</v>
      </c>
      <c r="W369" s="34">
        <f t="shared" si="96"/>
        <v>34353.751459855615</v>
      </c>
      <c r="X369" s="34">
        <f t="shared" si="97"/>
        <v>200.39688351580844</v>
      </c>
      <c r="Y369" s="34">
        <f t="shared" si="98"/>
        <v>34353.751459853018</v>
      </c>
      <c r="Z369" s="53">
        <f t="shared" si="94"/>
        <v>2.597516868263483E-9</v>
      </c>
    </row>
    <row r="370" spans="14:26" ht="14.5" x14ac:dyDescent="0.35">
      <c r="N370"/>
      <c r="O370"/>
      <c r="P370"/>
      <c r="Q370"/>
      <c r="R370"/>
      <c r="S370"/>
      <c r="T370"/>
      <c r="U370" s="139"/>
      <c r="V370" s="139"/>
      <c r="W370" s="27"/>
      <c r="X370" s="27"/>
      <c r="Y370" s="27"/>
      <c r="Z370" s="143"/>
    </row>
    <row r="371" spans="14:26" ht="14.5" x14ac:dyDescent="0.35">
      <c r="N371"/>
      <c r="O371"/>
      <c r="P371"/>
      <c r="Q371"/>
      <c r="R371"/>
      <c r="S371"/>
      <c r="T371"/>
      <c r="U371" s="139"/>
      <c r="V371" s="139"/>
      <c r="W371" s="27"/>
      <c r="X371" s="27"/>
      <c r="Y371" s="27"/>
      <c r="Z371" s="143"/>
    </row>
    <row r="372" spans="14:26" ht="14.5" x14ac:dyDescent="0.35">
      <c r="N372"/>
      <c r="O372"/>
      <c r="P372"/>
      <c r="Q372"/>
      <c r="R372"/>
      <c r="S372"/>
      <c r="T372"/>
      <c r="U372" s="139"/>
      <c r="V372" s="139"/>
      <c r="W372" s="27"/>
      <c r="X372" s="27"/>
      <c r="Y372" s="27"/>
      <c r="Z372" s="143"/>
    </row>
    <row r="373" spans="14:26" ht="14.5" x14ac:dyDescent="0.35">
      <c r="N373"/>
      <c r="O373"/>
      <c r="P373"/>
      <c r="Q373"/>
      <c r="R373"/>
      <c r="S373"/>
      <c r="T373"/>
      <c r="U373" s="139"/>
      <c r="V373" s="139"/>
      <c r="W373" s="27"/>
      <c r="X373" s="27"/>
      <c r="Y373" s="27"/>
      <c r="Z373" s="143"/>
    </row>
    <row r="374" spans="14:26" ht="14.5" x14ac:dyDescent="0.35">
      <c r="N374"/>
      <c r="O374"/>
      <c r="P374"/>
      <c r="Q374"/>
      <c r="R374"/>
      <c r="S374"/>
      <c r="T374"/>
      <c r="U374" s="139"/>
      <c r="V374" s="139"/>
      <c r="W374" s="27"/>
      <c r="X374" s="27"/>
      <c r="Y374" s="27"/>
      <c r="Z374" s="143"/>
    </row>
    <row r="375" spans="14:26" ht="14.5" x14ac:dyDescent="0.35">
      <c r="N375"/>
      <c r="O375"/>
      <c r="P375"/>
      <c r="Q375"/>
      <c r="R375"/>
      <c r="S375"/>
      <c r="T375"/>
      <c r="U375" s="139"/>
      <c r="V375" s="139"/>
      <c r="W375" s="27"/>
      <c r="X375" s="27"/>
      <c r="Y375" s="27"/>
      <c r="Z375" s="143"/>
    </row>
    <row r="376" spans="14:26" ht="14.5" x14ac:dyDescent="0.35">
      <c r="N376"/>
      <c r="O376"/>
      <c r="P376"/>
      <c r="Q376"/>
      <c r="R376"/>
      <c r="S376"/>
      <c r="T376"/>
      <c r="U376" s="139"/>
      <c r="V376" s="139"/>
      <c r="W376" s="27"/>
      <c r="X376" s="27"/>
      <c r="Y376" s="27"/>
      <c r="Z376" s="143"/>
    </row>
    <row r="377" spans="14:26" ht="14.5" x14ac:dyDescent="0.35">
      <c r="N377"/>
      <c r="O377"/>
      <c r="P377"/>
      <c r="Q377"/>
      <c r="R377"/>
      <c r="S377"/>
      <c r="T377"/>
      <c r="U377" s="139"/>
      <c r="V377" s="139"/>
      <c r="W377" s="27"/>
      <c r="X377" s="27"/>
      <c r="Y377" s="27"/>
      <c r="Z377" s="143"/>
    </row>
    <row r="378" spans="14:26" ht="14.5" x14ac:dyDescent="0.35">
      <c r="N378"/>
      <c r="O378"/>
      <c r="P378"/>
      <c r="Q378"/>
      <c r="R378"/>
      <c r="S378"/>
      <c r="T378"/>
      <c r="U378" s="139"/>
      <c r="V378" s="139"/>
      <c r="W378" s="27"/>
      <c r="X378" s="27"/>
      <c r="Y378" s="27"/>
      <c r="Z378" s="143"/>
    </row>
    <row r="379" spans="14:26" ht="14.5" x14ac:dyDescent="0.35">
      <c r="N379"/>
      <c r="O379"/>
      <c r="P379"/>
      <c r="Q379"/>
      <c r="R379"/>
      <c r="S379"/>
      <c r="T379"/>
      <c r="U379" s="139"/>
      <c r="V379" s="139"/>
      <c r="W379" s="27"/>
      <c r="X379" s="27"/>
      <c r="Y379" s="27"/>
      <c r="Z379" s="143"/>
    </row>
    <row r="380" spans="14:26" ht="14.5" x14ac:dyDescent="0.35">
      <c r="N380"/>
      <c r="O380"/>
      <c r="P380"/>
      <c r="Q380"/>
      <c r="R380"/>
      <c r="S380"/>
      <c r="T380"/>
      <c r="U380" s="139"/>
      <c r="V380" s="139"/>
      <c r="W380" s="27"/>
      <c r="X380" s="27"/>
      <c r="Y380" s="27"/>
      <c r="Z380" s="143"/>
    </row>
    <row r="381" spans="14:26" ht="14.5" x14ac:dyDescent="0.35">
      <c r="N381"/>
      <c r="O381"/>
      <c r="P381"/>
      <c r="Q381"/>
      <c r="R381"/>
      <c r="S381"/>
      <c r="T381"/>
      <c r="U381" s="139"/>
      <c r="V381" s="139"/>
      <c r="W381" s="27"/>
      <c r="X381" s="27"/>
      <c r="Y381" s="27"/>
      <c r="Z381" s="143"/>
    </row>
    <row r="382" spans="14:26" ht="14.5" x14ac:dyDescent="0.35">
      <c r="N382"/>
      <c r="O382"/>
      <c r="P382"/>
      <c r="Q382"/>
      <c r="R382"/>
      <c r="S382"/>
      <c r="T382"/>
      <c r="U382" s="139"/>
      <c r="V382" s="139"/>
      <c r="W382" s="27"/>
      <c r="X382" s="27"/>
      <c r="Y382" s="27"/>
      <c r="Z382" s="143"/>
    </row>
    <row r="383" spans="14:26" ht="14.5" x14ac:dyDescent="0.35">
      <c r="N383"/>
      <c r="O383"/>
      <c r="P383"/>
      <c r="Q383"/>
      <c r="R383"/>
      <c r="S383"/>
      <c r="T383"/>
      <c r="U383" s="139"/>
      <c r="V383" s="139"/>
      <c r="W383" s="27"/>
      <c r="X383" s="27"/>
      <c r="Y383" s="27"/>
      <c r="Z383" s="143"/>
    </row>
    <row r="384" spans="14:26" ht="14.5" x14ac:dyDescent="0.35">
      <c r="N384"/>
      <c r="O384"/>
      <c r="P384"/>
      <c r="Q384"/>
      <c r="R384"/>
      <c r="S384"/>
      <c r="T384"/>
      <c r="U384" s="139"/>
      <c r="V384" s="139"/>
      <c r="W384" s="27"/>
      <c r="X384" s="27"/>
      <c r="Y384" s="27"/>
      <c r="Z384" s="143"/>
    </row>
    <row r="385" spans="14:26" ht="14.5" x14ac:dyDescent="0.35">
      <c r="N385"/>
      <c r="O385"/>
      <c r="P385"/>
      <c r="Q385"/>
      <c r="R385"/>
      <c r="S385"/>
      <c r="T385"/>
      <c r="U385" s="139"/>
      <c r="V385" s="139"/>
      <c r="W385" s="27"/>
      <c r="X385" s="27"/>
      <c r="Y385" s="27"/>
      <c r="Z385" s="143"/>
    </row>
    <row r="386" spans="14:26" ht="14.5" x14ac:dyDescent="0.35">
      <c r="N386"/>
      <c r="O386"/>
      <c r="P386"/>
      <c r="Q386"/>
      <c r="R386"/>
      <c r="S386"/>
      <c r="T386"/>
      <c r="U386" s="139"/>
      <c r="V386" s="139"/>
      <c r="W386" s="27"/>
      <c r="X386" s="27"/>
      <c r="Y386" s="27"/>
      <c r="Z386" s="143"/>
    </row>
    <row r="387" spans="14:26" ht="14.5" x14ac:dyDescent="0.35">
      <c r="N387"/>
      <c r="O387"/>
      <c r="P387"/>
      <c r="Q387"/>
      <c r="R387"/>
      <c r="S387"/>
      <c r="T387"/>
      <c r="U387"/>
      <c r="V387"/>
      <c r="W387"/>
      <c r="X387"/>
    </row>
    <row r="388" spans="14:26" ht="14.5" x14ac:dyDescent="0.35">
      <c r="N388"/>
      <c r="O388"/>
      <c r="P388"/>
      <c r="Q388"/>
      <c r="R388"/>
      <c r="S388"/>
      <c r="T388"/>
      <c r="U388"/>
      <c r="V388"/>
      <c r="W388"/>
      <c r="X388"/>
    </row>
    <row r="389" spans="14:26" ht="14.5" x14ac:dyDescent="0.35">
      <c r="N389"/>
      <c r="O389"/>
      <c r="P389"/>
      <c r="Q389"/>
      <c r="R389"/>
      <c r="S389"/>
      <c r="T389"/>
      <c r="U389"/>
      <c r="V389"/>
      <c r="W389"/>
      <c r="X389"/>
    </row>
    <row r="390" spans="14:26" ht="14.5" x14ac:dyDescent="0.35">
      <c r="N390"/>
      <c r="O390"/>
      <c r="P390"/>
      <c r="Q390"/>
      <c r="R390"/>
      <c r="S390"/>
      <c r="T390"/>
      <c r="U390"/>
      <c r="V390"/>
      <c r="W390"/>
      <c r="X390"/>
    </row>
    <row r="391" spans="14:26" ht="14.5" x14ac:dyDescent="0.35">
      <c r="N391"/>
      <c r="O391"/>
      <c r="P391"/>
      <c r="Q391"/>
      <c r="R391"/>
      <c r="S391"/>
      <c r="T391"/>
      <c r="U391"/>
      <c r="V391"/>
      <c r="W391"/>
      <c r="X391"/>
    </row>
    <row r="392" spans="14:26" ht="14.5" x14ac:dyDescent="0.35">
      <c r="N392"/>
      <c r="O392"/>
      <c r="P392"/>
      <c r="Q392"/>
      <c r="R392"/>
      <c r="S392"/>
      <c r="T392"/>
      <c r="U392"/>
      <c r="V392"/>
      <c r="W392"/>
      <c r="X392"/>
    </row>
    <row r="393" spans="14:26" ht="14.5" x14ac:dyDescent="0.35">
      <c r="N393"/>
      <c r="O393"/>
      <c r="P393"/>
      <c r="Q393"/>
      <c r="R393"/>
      <c r="S393"/>
      <c r="T393"/>
      <c r="U393"/>
      <c r="V393"/>
      <c r="W393"/>
      <c r="X393"/>
    </row>
    <row r="394" spans="14:26" ht="14.5" x14ac:dyDescent="0.35">
      <c r="N394"/>
      <c r="O394"/>
      <c r="P394"/>
      <c r="Q394"/>
      <c r="R394"/>
      <c r="S394"/>
      <c r="T394"/>
      <c r="U394"/>
      <c r="V394"/>
      <c r="W394"/>
      <c r="X394"/>
    </row>
    <row r="395" spans="14:26" ht="14.5" x14ac:dyDescent="0.35">
      <c r="N395"/>
      <c r="O395"/>
      <c r="P395"/>
      <c r="Q395"/>
      <c r="R395"/>
      <c r="S395"/>
      <c r="T395"/>
      <c r="U395"/>
      <c r="V395"/>
      <c r="W395"/>
      <c r="X395"/>
    </row>
    <row r="396" spans="14:26" ht="14.5" x14ac:dyDescent="0.35">
      <c r="N396"/>
      <c r="O396"/>
      <c r="P396"/>
      <c r="Q396"/>
      <c r="R396"/>
      <c r="S396"/>
      <c r="T396"/>
      <c r="U396"/>
      <c r="V396"/>
      <c r="W396"/>
      <c r="X396"/>
    </row>
    <row r="397" spans="14:26" ht="14.5" x14ac:dyDescent="0.35">
      <c r="N397"/>
      <c r="O397"/>
      <c r="P397"/>
      <c r="Q397"/>
      <c r="R397"/>
      <c r="S397"/>
      <c r="T397"/>
      <c r="U397"/>
      <c r="V397"/>
      <c r="W397"/>
      <c r="X397"/>
    </row>
    <row r="398" spans="14:26" ht="14.5" x14ac:dyDescent="0.35">
      <c r="N398"/>
      <c r="O398"/>
      <c r="P398"/>
      <c r="Q398"/>
      <c r="R398"/>
      <c r="S398"/>
      <c r="T398"/>
      <c r="U398"/>
      <c r="V398"/>
      <c r="W398"/>
      <c r="X398"/>
    </row>
    <row r="399" spans="14:26" ht="14.5" x14ac:dyDescent="0.35">
      <c r="N399"/>
      <c r="O399"/>
      <c r="P399"/>
      <c r="Q399"/>
      <c r="R399"/>
      <c r="S399"/>
      <c r="T399"/>
      <c r="U399"/>
      <c r="V399"/>
      <c r="W399"/>
      <c r="X399"/>
    </row>
    <row r="400" spans="14:26" ht="14.5" x14ac:dyDescent="0.35">
      <c r="N400"/>
      <c r="O400"/>
      <c r="P400"/>
      <c r="Q400"/>
      <c r="R400"/>
      <c r="S400"/>
      <c r="T400"/>
      <c r="U400"/>
      <c r="V400"/>
      <c r="W400"/>
      <c r="X400"/>
    </row>
    <row r="401" spans="14:24" ht="14.5" x14ac:dyDescent="0.35">
      <c r="N401"/>
      <c r="O401"/>
      <c r="P401"/>
      <c r="Q401"/>
      <c r="R401"/>
      <c r="S401"/>
      <c r="T401"/>
      <c r="U401"/>
      <c r="V401"/>
      <c r="W401"/>
      <c r="X401"/>
    </row>
    <row r="402" spans="14:24" ht="14.5" x14ac:dyDescent="0.35">
      <c r="N402"/>
      <c r="O402"/>
      <c r="P402"/>
      <c r="Q402"/>
      <c r="R402"/>
      <c r="S402"/>
      <c r="T402"/>
      <c r="U402"/>
      <c r="V402"/>
      <c r="W402"/>
      <c r="X402"/>
    </row>
    <row r="403" spans="14:24" ht="14.5" x14ac:dyDescent="0.35">
      <c r="N403"/>
      <c r="O403"/>
      <c r="P403"/>
      <c r="Q403"/>
      <c r="R403"/>
      <c r="S403"/>
      <c r="T403"/>
      <c r="U403"/>
      <c r="V403"/>
      <c r="W403"/>
      <c r="X403"/>
    </row>
    <row r="404" spans="14:24" ht="14.5" x14ac:dyDescent="0.35">
      <c r="N404"/>
      <c r="O404"/>
      <c r="P404"/>
      <c r="Q404"/>
      <c r="R404"/>
      <c r="S404"/>
      <c r="T404"/>
      <c r="U404"/>
      <c r="V404"/>
      <c r="W404"/>
      <c r="X404"/>
    </row>
    <row r="405" spans="14:24" ht="14.5" x14ac:dyDescent="0.35">
      <c r="N405"/>
      <c r="O405"/>
      <c r="P405"/>
      <c r="Q405"/>
      <c r="R405"/>
      <c r="S405"/>
      <c r="T405"/>
      <c r="U405"/>
      <c r="V405"/>
      <c r="W405"/>
      <c r="X405"/>
    </row>
    <row r="406" spans="14:24" ht="14.5" x14ac:dyDescent="0.35">
      <c r="N406"/>
      <c r="O406"/>
      <c r="P406"/>
      <c r="Q406"/>
      <c r="R406"/>
      <c r="S406"/>
      <c r="T406"/>
      <c r="U406"/>
      <c r="V406"/>
      <c r="W406"/>
      <c r="X406"/>
    </row>
  </sheetData>
  <mergeCells count="19">
    <mergeCell ref="A112:A125"/>
    <mergeCell ref="A126:A135"/>
    <mergeCell ref="C132:C135"/>
    <mergeCell ref="G132:I132"/>
    <mergeCell ref="G133:I133"/>
    <mergeCell ref="C137:K144"/>
    <mergeCell ref="E40:H40"/>
    <mergeCell ref="E54:F54"/>
    <mergeCell ref="C77:K78"/>
    <mergeCell ref="B81:L81"/>
    <mergeCell ref="E83:F83"/>
    <mergeCell ref="G83:H83"/>
    <mergeCell ref="I83:J83"/>
    <mergeCell ref="G30:H30"/>
    <mergeCell ref="D21:E21"/>
    <mergeCell ref="D22:E22"/>
    <mergeCell ref="D23:E23"/>
    <mergeCell ref="D24:E24"/>
    <mergeCell ref="E30:F3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40"/>
  <sheetViews>
    <sheetView zoomScaleNormal="100" workbookViewId="0">
      <selection activeCell="A8" sqref="A8"/>
    </sheetView>
  </sheetViews>
  <sheetFormatPr defaultColWidth="9" defaultRowHeight="12" x14ac:dyDescent="0.3"/>
  <cols>
    <col min="1" max="1" width="9" style="1"/>
    <col min="2" max="2" width="1.54296875" style="1" customWidth="1"/>
    <col min="3" max="3" width="26" style="1" customWidth="1"/>
    <col min="4" max="4" width="5.81640625" style="1" customWidth="1"/>
    <col min="5" max="5" width="9.81640625" style="1" customWidth="1"/>
    <col min="6" max="6" width="9.54296875" style="1" customWidth="1"/>
    <col min="7" max="7" width="1.54296875" style="1" customWidth="1"/>
    <col min="8" max="8" width="4.54296875" style="1" customWidth="1"/>
    <col min="9" max="9" width="23.81640625" style="1" customWidth="1"/>
    <col min="10" max="16384" width="9" style="1"/>
  </cols>
  <sheetData>
    <row r="2" spans="2:9" x14ac:dyDescent="0.3">
      <c r="C2" s="24" t="s">
        <v>30</v>
      </c>
      <c r="D2" s="24"/>
    </row>
    <row r="3" spans="2:9" x14ac:dyDescent="0.3">
      <c r="C3" s="25" t="s">
        <v>91</v>
      </c>
      <c r="D3" s="25"/>
      <c r="E3" s="5">
        <v>8.5000000000000006E-2</v>
      </c>
    </row>
    <row r="4" spans="2:9" x14ac:dyDescent="0.3">
      <c r="C4" s="25" t="s">
        <v>112</v>
      </c>
      <c r="D4" s="25"/>
      <c r="E4" s="5">
        <v>0.02</v>
      </c>
    </row>
    <row r="5" spans="2:9" x14ac:dyDescent="0.3">
      <c r="C5" s="25" t="s">
        <v>57</v>
      </c>
      <c r="D5" s="25"/>
      <c r="E5" s="5">
        <v>0.25</v>
      </c>
    </row>
    <row r="6" spans="2:9" x14ac:dyDescent="0.3">
      <c r="C6" s="25" t="s">
        <v>58</v>
      </c>
      <c r="D6" s="25"/>
      <c r="E6" s="5">
        <v>0.15</v>
      </c>
    </row>
    <row r="8" spans="2:9" ht="15" customHeight="1" thickBot="1" x14ac:dyDescent="0.35">
      <c r="B8" s="339" t="s">
        <v>225</v>
      </c>
      <c r="C8" s="339"/>
      <c r="D8" s="339"/>
      <c r="E8" s="339"/>
      <c r="F8" s="339"/>
      <c r="G8" s="339"/>
      <c r="H8" s="340"/>
      <c r="I8" s="340"/>
    </row>
    <row r="9" spans="2:9" ht="15" customHeight="1" thickTop="1" thickBot="1" x14ac:dyDescent="0.35">
      <c r="B9" s="329" t="s">
        <v>107</v>
      </c>
      <c r="C9" s="330"/>
      <c r="D9" s="330"/>
      <c r="E9" s="330"/>
      <c r="F9" s="330"/>
      <c r="G9" s="331"/>
      <c r="H9" s="88"/>
      <c r="I9" s="341"/>
    </row>
    <row r="10" spans="2:9" ht="12.5" thickTop="1" x14ac:dyDescent="0.3">
      <c r="B10" s="88"/>
      <c r="C10" s="76"/>
      <c r="D10" s="76"/>
      <c r="E10" s="76"/>
      <c r="F10" s="76"/>
      <c r="G10" s="86"/>
      <c r="H10" s="153" t="s">
        <v>161</v>
      </c>
      <c r="I10" s="153" t="s">
        <v>160</v>
      </c>
    </row>
    <row r="11" spans="2:9" x14ac:dyDescent="0.3">
      <c r="B11" s="88"/>
      <c r="C11" s="147" t="s">
        <v>106</v>
      </c>
      <c r="D11" s="147"/>
      <c r="E11" s="77"/>
      <c r="F11" s="77"/>
      <c r="G11" s="86"/>
      <c r="H11" s="81"/>
      <c r="I11" s="81"/>
    </row>
    <row r="12" spans="2:9" x14ac:dyDescent="0.3">
      <c r="B12" s="88"/>
      <c r="C12" s="77" t="s">
        <v>103</v>
      </c>
      <c r="D12" s="77"/>
      <c r="E12" s="77"/>
      <c r="F12" s="342"/>
      <c r="G12" s="86"/>
      <c r="H12" s="153" t="s">
        <v>140</v>
      </c>
      <c r="I12" s="153"/>
    </row>
    <row r="13" spans="2:9" x14ac:dyDescent="0.3">
      <c r="B13" s="88"/>
      <c r="C13" s="149" t="s">
        <v>104</v>
      </c>
      <c r="D13" s="149"/>
      <c r="E13" s="345"/>
      <c r="F13" s="343"/>
      <c r="G13" s="86"/>
      <c r="H13" s="153" t="s">
        <v>141</v>
      </c>
      <c r="I13" s="240" t="s">
        <v>177</v>
      </c>
    </row>
    <row r="14" spans="2:9" x14ac:dyDescent="0.3">
      <c r="B14" s="88"/>
      <c r="C14" s="77" t="s">
        <v>12</v>
      </c>
      <c r="D14" s="77"/>
      <c r="E14" s="78"/>
      <c r="F14" s="344"/>
      <c r="G14" s="86"/>
      <c r="H14" s="153" t="s">
        <v>142</v>
      </c>
      <c r="I14" s="240" t="s">
        <v>162</v>
      </c>
    </row>
    <row r="15" spans="2:9" x14ac:dyDescent="0.3">
      <c r="B15" s="88"/>
      <c r="C15" s="77"/>
      <c r="D15" s="77"/>
      <c r="E15" s="78"/>
      <c r="F15" s="152"/>
      <c r="G15" s="86"/>
      <c r="H15" s="153"/>
      <c r="I15" s="153"/>
    </row>
    <row r="16" spans="2:9" x14ac:dyDescent="0.3">
      <c r="B16" s="88"/>
      <c r="C16" s="149" t="s">
        <v>109</v>
      </c>
      <c r="D16" s="149"/>
      <c r="E16" s="78"/>
      <c r="F16" s="152"/>
      <c r="G16" s="86"/>
      <c r="H16" s="153"/>
      <c r="I16" s="153"/>
    </row>
    <row r="17" spans="2:9" x14ac:dyDescent="0.3">
      <c r="B17" s="88"/>
      <c r="C17" s="149" t="s">
        <v>105</v>
      </c>
      <c r="D17" s="149"/>
      <c r="E17" s="2"/>
      <c r="F17" s="344"/>
      <c r="G17" s="86"/>
      <c r="H17" s="238" t="s">
        <v>143</v>
      </c>
      <c r="I17" s="240" t="s">
        <v>223</v>
      </c>
    </row>
    <row r="18" spans="2:9" x14ac:dyDescent="0.3">
      <c r="B18" s="88"/>
      <c r="C18" s="149" t="s">
        <v>138</v>
      </c>
      <c r="D18" s="149"/>
      <c r="E18" s="2"/>
      <c r="F18" s="346"/>
      <c r="G18" s="86"/>
      <c r="H18" s="153" t="s">
        <v>144</v>
      </c>
      <c r="I18" s="153" t="s">
        <v>221</v>
      </c>
    </row>
    <row r="19" spans="2:9" x14ac:dyDescent="0.3">
      <c r="B19" s="88"/>
      <c r="C19" s="149" t="s">
        <v>139</v>
      </c>
      <c r="D19" s="149"/>
      <c r="E19" s="2"/>
      <c r="F19" s="347"/>
      <c r="G19" s="86"/>
      <c r="H19" s="153" t="s">
        <v>145</v>
      </c>
      <c r="I19" s="153" t="s">
        <v>222</v>
      </c>
    </row>
    <row r="20" spans="2:9" x14ac:dyDescent="0.3">
      <c r="B20" s="88"/>
      <c r="C20" s="149" t="s">
        <v>205</v>
      </c>
      <c r="D20" s="149"/>
      <c r="F20" s="344"/>
      <c r="G20" s="86"/>
      <c r="H20" s="153" t="s">
        <v>146</v>
      </c>
      <c r="I20" s="153" t="s">
        <v>163</v>
      </c>
    </row>
    <row r="21" spans="2:9" ht="12" customHeight="1" x14ac:dyDescent="0.3">
      <c r="B21" s="88"/>
      <c r="C21" s="2"/>
      <c r="D21" s="2"/>
      <c r="E21" s="2"/>
      <c r="F21" s="152"/>
      <c r="G21" s="86"/>
      <c r="H21" s="153"/>
      <c r="I21" s="153"/>
    </row>
    <row r="22" spans="2:9" ht="12" customHeight="1" x14ac:dyDescent="0.3">
      <c r="B22" s="88"/>
      <c r="C22" s="77" t="s">
        <v>206</v>
      </c>
      <c r="D22" s="77"/>
      <c r="E22" s="78"/>
      <c r="F22" s="346"/>
      <c r="G22" s="86"/>
      <c r="H22" s="153" t="s">
        <v>147</v>
      </c>
      <c r="I22" s="153" t="s">
        <v>164</v>
      </c>
    </row>
    <row r="23" spans="2:9" ht="12" customHeight="1" x14ac:dyDescent="0.3">
      <c r="B23" s="88"/>
      <c r="C23" s="77"/>
      <c r="D23" s="77"/>
      <c r="E23" s="78"/>
      <c r="F23" s="152"/>
      <c r="G23" s="86"/>
      <c r="H23" s="153"/>
      <c r="I23" s="153"/>
    </row>
    <row r="24" spans="2:9" x14ac:dyDescent="0.3">
      <c r="B24" s="88"/>
      <c r="C24" s="77" t="s">
        <v>119</v>
      </c>
      <c r="D24" s="77"/>
      <c r="E24" s="78"/>
      <c r="F24" s="151"/>
      <c r="G24" s="86"/>
      <c r="H24" s="153"/>
      <c r="I24" s="153"/>
    </row>
    <row r="25" spans="2:9" x14ac:dyDescent="0.3">
      <c r="B25" s="88"/>
      <c r="C25" s="77" t="s">
        <v>120</v>
      </c>
      <c r="D25" s="77"/>
      <c r="E25" s="78"/>
      <c r="F25" s="344"/>
      <c r="G25" s="86"/>
      <c r="H25" s="153" t="s">
        <v>148</v>
      </c>
      <c r="I25" s="240" t="s">
        <v>165</v>
      </c>
    </row>
    <row r="26" spans="2:9" x14ac:dyDescent="0.3">
      <c r="B26" s="88"/>
      <c r="C26" s="77" t="s">
        <v>171</v>
      </c>
      <c r="D26" s="77"/>
      <c r="E26" s="78"/>
      <c r="F26" s="347"/>
      <c r="G26" s="86"/>
      <c r="H26" s="153" t="s">
        <v>149</v>
      </c>
      <c r="I26" s="153" t="s">
        <v>166</v>
      </c>
    </row>
    <row r="27" spans="2:9" x14ac:dyDescent="0.3">
      <c r="B27" s="88"/>
      <c r="C27" s="77"/>
      <c r="D27" s="77"/>
      <c r="E27" s="78"/>
      <c r="F27" s="344"/>
      <c r="G27" s="86"/>
      <c r="H27" s="153" t="s">
        <v>150</v>
      </c>
      <c r="I27" s="153" t="s">
        <v>167</v>
      </c>
    </row>
    <row r="28" spans="2:9" x14ac:dyDescent="0.3">
      <c r="B28" s="88"/>
      <c r="C28" s="77" t="s">
        <v>175</v>
      </c>
      <c r="D28" s="77"/>
      <c r="E28" s="78"/>
      <c r="F28" s="151"/>
      <c r="G28" s="86"/>
      <c r="H28" s="153"/>
      <c r="I28" s="153"/>
    </row>
    <row r="29" spans="2:9" x14ac:dyDescent="0.3">
      <c r="B29" s="88"/>
      <c r="C29" s="77" t="s">
        <v>172</v>
      </c>
      <c r="D29" s="345"/>
      <c r="E29" s="152"/>
      <c r="F29" s="344"/>
      <c r="G29" s="86"/>
      <c r="H29" s="153" t="s">
        <v>151</v>
      </c>
      <c r="I29" s="153" t="s">
        <v>168</v>
      </c>
    </row>
    <row r="30" spans="2:9" x14ac:dyDescent="0.3">
      <c r="B30" s="88"/>
      <c r="C30" s="77" t="s">
        <v>173</v>
      </c>
      <c r="D30" s="345"/>
      <c r="E30" s="16"/>
      <c r="F30" s="343"/>
      <c r="G30" s="86"/>
      <c r="H30" s="153" t="s">
        <v>152</v>
      </c>
      <c r="I30" s="153" t="s">
        <v>169</v>
      </c>
    </row>
    <row r="31" spans="2:9" x14ac:dyDescent="0.3">
      <c r="B31" s="88"/>
      <c r="C31" s="150" t="s">
        <v>174</v>
      </c>
      <c r="D31" s="150"/>
      <c r="E31" s="79"/>
      <c r="F31" s="348"/>
      <c r="G31" s="86"/>
      <c r="H31" s="153" t="s">
        <v>153</v>
      </c>
      <c r="I31" s="153" t="s">
        <v>170</v>
      </c>
    </row>
    <row r="32" spans="2:9" x14ac:dyDescent="0.3">
      <c r="B32" s="88"/>
      <c r="C32" s="77"/>
      <c r="D32" s="77"/>
      <c r="E32" s="78"/>
      <c r="F32" s="152"/>
      <c r="G32" s="86"/>
      <c r="H32" s="153"/>
      <c r="I32" s="153"/>
    </row>
    <row r="33" spans="2:9" x14ac:dyDescent="0.3">
      <c r="B33" s="88"/>
      <c r="C33" s="147" t="s">
        <v>85</v>
      </c>
      <c r="D33" s="147"/>
      <c r="E33" s="78"/>
      <c r="F33" s="152"/>
      <c r="G33" s="86"/>
      <c r="H33" s="153"/>
      <c r="I33" s="153"/>
    </row>
    <row r="34" spans="2:9" x14ac:dyDescent="0.3">
      <c r="B34" s="88"/>
      <c r="C34" s="77" t="s">
        <v>13</v>
      </c>
      <c r="D34" s="77"/>
      <c r="E34" s="78"/>
      <c r="F34" s="344"/>
      <c r="G34" s="86"/>
      <c r="H34" s="153" t="s">
        <v>154</v>
      </c>
      <c r="I34" s="153" t="s">
        <v>140</v>
      </c>
    </row>
    <row r="35" spans="2:9" x14ac:dyDescent="0.3">
      <c r="B35" s="88"/>
      <c r="C35" s="77" t="s">
        <v>104</v>
      </c>
      <c r="D35" s="77"/>
      <c r="E35" s="78"/>
      <c r="F35" s="343"/>
      <c r="G35" s="86"/>
      <c r="H35" s="153" t="s">
        <v>155</v>
      </c>
      <c r="I35" s="153" t="s">
        <v>141</v>
      </c>
    </row>
    <row r="36" spans="2:9" x14ac:dyDescent="0.3">
      <c r="B36" s="88"/>
      <c r="C36" s="77" t="s">
        <v>12</v>
      </c>
      <c r="D36" s="77"/>
      <c r="E36" s="78"/>
      <c r="F36" s="344"/>
      <c r="G36" s="86"/>
      <c r="H36" s="153" t="s">
        <v>157</v>
      </c>
      <c r="I36" s="153" t="s">
        <v>185</v>
      </c>
    </row>
    <row r="37" spans="2:9" x14ac:dyDescent="0.3">
      <c r="B37" s="88"/>
      <c r="C37" s="77" t="s">
        <v>176</v>
      </c>
      <c r="D37" s="77"/>
      <c r="E37" s="78"/>
      <c r="F37" s="346"/>
      <c r="G37" s="86"/>
      <c r="H37" s="153" t="s">
        <v>156</v>
      </c>
      <c r="I37" s="240" t="s">
        <v>186</v>
      </c>
    </row>
    <row r="38" spans="2:9" x14ac:dyDescent="0.3">
      <c r="B38" s="88"/>
      <c r="C38" s="77" t="s">
        <v>89</v>
      </c>
      <c r="D38" s="77"/>
      <c r="E38" s="78"/>
      <c r="F38" s="343"/>
      <c r="G38" s="86"/>
      <c r="H38" s="153" t="s">
        <v>158</v>
      </c>
      <c r="I38" s="153"/>
    </row>
    <row r="39" spans="2:9" ht="20.25" customHeight="1" thickBot="1" x14ac:dyDescent="0.35">
      <c r="B39" s="89"/>
      <c r="C39" s="148" t="s">
        <v>14</v>
      </c>
      <c r="D39" s="148"/>
      <c r="E39" s="80"/>
      <c r="F39" s="349"/>
      <c r="G39" s="87"/>
      <c r="H39" s="239" t="s">
        <v>159</v>
      </c>
      <c r="I39" s="239" t="s">
        <v>187</v>
      </c>
    </row>
    <row r="40" spans="2:9" ht="12.5" thickTop="1" x14ac:dyDescent="0.3">
      <c r="C40" s="25"/>
      <c r="D40" s="25"/>
      <c r="E40" s="25"/>
      <c r="F40" s="25"/>
    </row>
  </sheetData>
  <mergeCells count="2">
    <mergeCell ref="B9:G9"/>
    <mergeCell ref="B8:I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V21"/>
  <sheetViews>
    <sheetView workbookViewId="0">
      <selection activeCell="A2" sqref="A2"/>
    </sheetView>
  </sheetViews>
  <sheetFormatPr defaultColWidth="9" defaultRowHeight="12" x14ac:dyDescent="0.3"/>
  <cols>
    <col min="1" max="1" width="3.7265625" style="1" customWidth="1"/>
    <col min="2" max="2" width="21.81640625" style="1" customWidth="1"/>
    <col min="3" max="3" width="11.81640625" style="1" customWidth="1"/>
    <col min="4" max="4" width="10.36328125" style="1" customWidth="1"/>
    <col min="5" max="9" width="8.54296875" style="1" customWidth="1"/>
    <col min="10" max="10" width="1.54296875" style="1" customWidth="1"/>
    <col min="11" max="16384" width="9" style="1"/>
  </cols>
  <sheetData>
    <row r="1" spans="2:22" ht="12.5" thickBot="1" x14ac:dyDescent="0.35"/>
    <row r="2" spans="2:22" ht="15" customHeight="1" thickTop="1" x14ac:dyDescent="0.3">
      <c r="B2" s="332" t="s">
        <v>108</v>
      </c>
      <c r="C2" s="333"/>
      <c r="D2" s="333"/>
      <c r="E2" s="333"/>
      <c r="F2" s="333"/>
      <c r="G2" s="333"/>
      <c r="H2" s="333"/>
      <c r="I2" s="333"/>
      <c r="J2" s="334"/>
    </row>
    <row r="3" spans="2:22" ht="12" customHeight="1" x14ac:dyDescent="0.3">
      <c r="B3" s="90"/>
      <c r="C3" s="91"/>
      <c r="D3" s="91"/>
      <c r="E3" s="91"/>
      <c r="F3" s="91"/>
      <c r="G3" s="91"/>
      <c r="H3" s="91"/>
      <c r="I3" s="91"/>
      <c r="J3" s="92"/>
    </row>
    <row r="4" spans="2:22" x14ac:dyDescent="0.3">
      <c r="B4" s="59"/>
      <c r="C4" s="153" t="s">
        <v>72</v>
      </c>
      <c r="D4" s="60" t="s">
        <v>16</v>
      </c>
      <c r="E4" s="60" t="s">
        <v>17</v>
      </c>
      <c r="F4" s="154" t="s">
        <v>18</v>
      </c>
      <c r="G4" s="60" t="s">
        <v>19</v>
      </c>
      <c r="H4" s="154" t="s">
        <v>20</v>
      </c>
      <c r="I4" s="60" t="s">
        <v>21</v>
      </c>
      <c r="J4" s="86"/>
    </row>
    <row r="5" spans="2:22" x14ac:dyDescent="0.3">
      <c r="B5" s="59"/>
      <c r="C5" s="153"/>
      <c r="D5" s="60"/>
      <c r="E5" s="60"/>
      <c r="F5" s="154"/>
      <c r="G5" s="60"/>
      <c r="H5" s="154"/>
      <c r="I5" s="60"/>
      <c r="J5" s="86"/>
    </row>
    <row r="6" spans="2:22" ht="20.25" customHeight="1" thickBot="1" x14ac:dyDescent="0.4">
      <c r="B6" s="74" t="s">
        <v>90</v>
      </c>
      <c r="C6" s="155">
        <v>-1783187.5</v>
      </c>
      <c r="D6" s="156">
        <v>259152.14487957413</v>
      </c>
      <c r="E6" s="156">
        <v>156554.29612957413</v>
      </c>
      <c r="F6" s="155">
        <v>173703.24776207405</v>
      </c>
      <c r="G6" s="156">
        <v>205651.85911898635</v>
      </c>
      <c r="H6" s="155">
        <v>256832.92491402832</v>
      </c>
      <c r="I6" s="155">
        <v>3585425.8843238065</v>
      </c>
      <c r="J6" s="87"/>
      <c r="L6"/>
      <c r="M6"/>
      <c r="N6"/>
      <c r="O6"/>
      <c r="P6"/>
      <c r="Q6"/>
      <c r="R6"/>
      <c r="S6"/>
      <c r="T6"/>
      <c r="U6"/>
      <c r="V6"/>
    </row>
    <row r="7" spans="2:22" ht="12.5" thickTop="1" x14ac:dyDescent="0.3">
      <c r="B7" s="73"/>
      <c r="C7" s="81"/>
      <c r="D7" s="81"/>
      <c r="E7" s="81"/>
      <c r="F7" s="81"/>
      <c r="G7" s="81"/>
      <c r="H7" s="81"/>
      <c r="I7" s="81"/>
      <c r="J7" s="2"/>
    </row>
    <row r="8" spans="2:22" x14ac:dyDescent="0.3">
      <c r="B8" s="318" t="s">
        <v>116</v>
      </c>
      <c r="C8" s="165" t="s">
        <v>114</v>
      </c>
      <c r="D8" s="111">
        <v>2854132.8571280437</v>
      </c>
      <c r="E8" s="2"/>
      <c r="F8" s="336" t="s">
        <v>102</v>
      </c>
      <c r="G8" s="337"/>
      <c r="H8" s="338"/>
      <c r="I8" s="111">
        <v>4637320.3571280437</v>
      </c>
      <c r="J8" s="2"/>
    </row>
    <row r="9" spans="2:22" x14ac:dyDescent="0.3">
      <c r="B9" s="335"/>
      <c r="C9" s="164" t="s">
        <v>83</v>
      </c>
      <c r="D9" s="110">
        <v>0.20622548609377711</v>
      </c>
      <c r="F9" s="336" t="s">
        <v>111</v>
      </c>
      <c r="G9" s="337"/>
      <c r="H9" s="338"/>
      <c r="I9" s="110">
        <v>0.69418584421938734</v>
      </c>
      <c r="J9" s="2"/>
    </row>
    <row r="10" spans="2:22" x14ac:dyDescent="0.3">
      <c r="B10" s="335"/>
      <c r="C10" s="93">
        <v>0.15</v>
      </c>
      <c r="D10" s="111">
        <v>470104.46176399849</v>
      </c>
      <c r="E10" s="2"/>
      <c r="F10" s="2"/>
      <c r="G10" s="2"/>
      <c r="H10" s="2"/>
      <c r="I10" s="2"/>
      <c r="J10" s="2"/>
      <c r="K10" s="2"/>
    </row>
    <row r="11" spans="2:22" x14ac:dyDescent="0.3">
      <c r="B11" s="335"/>
      <c r="C11" s="164" t="s">
        <v>115</v>
      </c>
      <c r="D11" s="166">
        <v>2.6005792195874209</v>
      </c>
      <c r="E11" s="2"/>
      <c r="F11" s="2"/>
      <c r="G11" s="2"/>
      <c r="H11" s="2"/>
      <c r="I11" s="2"/>
      <c r="J11" s="2"/>
    </row>
    <row r="21" ht="15" customHeight="1" x14ac:dyDescent="0.3"/>
  </sheetData>
  <mergeCells count="4">
    <mergeCell ref="B2:J2"/>
    <mergeCell ref="B8:B11"/>
    <mergeCell ref="F8:H8"/>
    <mergeCell ref="F9:H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Chapter 6 Figures</vt:lpstr>
      <vt:lpstr>Fig 6.2, 6.7, 6.8</vt:lpstr>
      <vt:lpstr>Fig 6.2, 6.7, 6.8 Expanded</vt:lpstr>
      <vt:lpstr>Fig 6.3</vt:lpstr>
      <vt:lpstr>Fig 6.4</vt:lpstr>
      <vt:lpstr>Fig 6.5</vt:lpstr>
      <vt:lpstr>Fig 6.6</vt:lpstr>
      <vt:lpstr>Fig 6.9</vt:lpstr>
      <vt:lpstr>Fig 6.10</vt:lpstr>
      <vt:lpstr>'Fig 6.2, 6.7, 6.8'!Print_Area</vt:lpstr>
      <vt:lpstr>'Fig 6.2, 6.7, 6.8 Expanded'!Print_Area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Linneman and Kirsch</dc:creator>
  <cp:lastModifiedBy>Bruce Kirsch</cp:lastModifiedBy>
  <cp:lastPrinted>2021-09-13T15:46:26Z</cp:lastPrinted>
  <dcterms:created xsi:type="dcterms:W3CDTF">2010-07-08T18:49:47Z</dcterms:created>
  <dcterms:modified xsi:type="dcterms:W3CDTF">2022-06-04T16:40:47Z</dcterms:modified>
  <cp:version>_v5</cp:version>
</cp:coreProperties>
</file>